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0"/>
  </bookViews>
  <sheets>
    <sheet name="2000" sheetId="1" r:id="rId1"/>
    <sheet name="Sumy nadwyżek i deficytów" sheetId="2" r:id="rId2"/>
  </sheets>
  <definedNames/>
  <calcPr fullCalcOnLoad="1"/>
</workbook>
</file>

<file path=xl/sharedStrings.xml><?xml version="1.0" encoding="utf-8"?>
<sst xmlns="http://schemas.openxmlformats.org/spreadsheetml/2006/main" count="1230" uniqueCount="262">
  <si>
    <t>WK</t>
  </si>
  <si>
    <t>PK</t>
  </si>
  <si>
    <t>GK</t>
  </si>
  <si>
    <t>GT</t>
  </si>
  <si>
    <t>NAZWA</t>
  </si>
  <si>
    <t>Dochody</t>
  </si>
  <si>
    <t>Wydatki</t>
  </si>
  <si>
    <t>Relacja zadłużenia do dochodów</t>
  </si>
  <si>
    <t>Suma całkowita</t>
  </si>
  <si>
    <t>Suma - województwo</t>
  </si>
  <si>
    <t>02</t>
  </si>
  <si>
    <t>00</t>
  </si>
  <si>
    <t>0</t>
  </si>
  <si>
    <t>dolnośląskie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</si>
  <si>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</si>
  <si>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</si>
  <si>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</si>
  <si>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</si>
  <si>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</si>
  <si>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</si>
  <si>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</si>
  <si>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</si>
  <si>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</si>
  <si>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</si>
  <si>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</si>
  <si>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</si>
  <si>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</si>
  <si>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</si>
  <si>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</si>
  <si>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</si>
  <si>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</si>
  <si>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</si>
  <si>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</si>
  <si>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</si>
  <si>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</si>
  <si>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</si>
  <si>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</si>
  <si>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</si>
  <si>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</si>
  <si>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</si>
  <si>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</si>
  <si>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</si>
  <si>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</si>
  <si>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</si>
  <si>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</si>
  <si>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</si>
  <si>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</si>
  <si>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</si>
  <si>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</si>
  <si>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</si>
  <si>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</si>
  <si>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</si>
  <si>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</si>
  <si>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</si>
  <si>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</si>
  <si>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</si>
  <si>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</si>
  <si>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</si>
  <si>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</si>
  <si>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</si>
  <si>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</si>
  <si>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</si>
  <si>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</si>
  <si>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</si>
  <si>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</si>
  <si>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</si>
  <si>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</si>
  <si>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</si>
  <si>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</si>
  <si>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</si>
  <si>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</si>
  <si>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</si>
  <si>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</si>
  <si>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</si>
  <si>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</si>
  <si>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BOLESŁAWIEC</t>
  </si>
  <si>
    <t>BIELAWA</t>
  </si>
  <si>
    <t>DZIERŻONIÓW</t>
  </si>
  <si>
    <t>PIESZYCE</t>
  </si>
  <si>
    <t>PIŁAWA GÓRNA</t>
  </si>
  <si>
    <t>GŁOGÓW</t>
  </si>
  <si>
    <t>JAWOR</t>
  </si>
  <si>
    <t>KARPACZ</t>
  </si>
  <si>
    <t>KOWARY</t>
  </si>
  <si>
    <t>PIECHOWICE</t>
  </si>
  <si>
    <t>SZKLARSKA PORĘBA</t>
  </si>
  <si>
    <t>KAMIENNA GÓRA</t>
  </si>
  <si>
    <t>DUSZNIKI-ZDRÓJ</t>
  </si>
  <si>
    <t>KŁODZKO</t>
  </si>
  <si>
    <t>KUDOWA-ZDRÓJ</t>
  </si>
  <si>
    <t>NOWA RUDA</t>
  </si>
  <si>
    <t>POLANICA-ZDRÓJ</t>
  </si>
  <si>
    <t>CHOJNÓW</t>
  </si>
  <si>
    <t>LUBAŃ</t>
  </si>
  <si>
    <t>ŚWIERADÓW-ZDRÓJ</t>
  </si>
  <si>
    <t>LUBIN</t>
  </si>
  <si>
    <t>OLEŚNICA</t>
  </si>
  <si>
    <t>OŁAWA</t>
  </si>
  <si>
    <t>ŚWIDNICA</t>
  </si>
  <si>
    <t>ŚWIEBODZICE</t>
  </si>
  <si>
    <t>BOGUSZÓW-GORCE</t>
  </si>
  <si>
    <t>JEDLINA-ZDRÓJ</t>
  </si>
  <si>
    <t>SZCZAWNO-ZDRÓJ</t>
  </si>
  <si>
    <t>Wałbrzych</t>
  </si>
  <si>
    <t>ZAWIDÓW</t>
  </si>
  <si>
    <t>ZGORZELEC</t>
  </si>
  <si>
    <t>WOJCIESZÓW</t>
  </si>
  <si>
    <t>ZŁOTORYJA</t>
  </si>
  <si>
    <t>Suma - gminy wiejskie</t>
  </si>
  <si>
    <t>GROMADKA</t>
  </si>
  <si>
    <t>OSIECZNICA</t>
  </si>
  <si>
    <t>WARTA BOLESŁAWIECKA</t>
  </si>
  <si>
    <t>ŁAGIEWNIKI</t>
  </si>
  <si>
    <t>JERZMANOWA</t>
  </si>
  <si>
    <t>KOTLA</t>
  </si>
  <si>
    <t>PĘCŁAW</t>
  </si>
  <si>
    <t>ŻUKOWICE</t>
  </si>
  <si>
    <t>JEMIELNO</t>
  </si>
  <si>
    <t>NIECHLÓW</t>
  </si>
  <si>
    <t>MĘCINKA</t>
  </si>
  <si>
    <t>MŚCIWOJÓW</t>
  </si>
  <si>
    <t>PASZOWICE</t>
  </si>
  <si>
    <t>WĄDROŻE WIELKIE</t>
  </si>
  <si>
    <t>JANOWICE WIELKIE</t>
  </si>
  <si>
    <t>JEŻÓW SUDECKI</t>
  </si>
  <si>
    <t>MYSŁAKOWICE</t>
  </si>
  <si>
    <t>PODGÓRZYN</t>
  </si>
  <si>
    <t>STARA KAMIENICA</t>
  </si>
  <si>
    <t>MARCISZÓW</t>
  </si>
  <si>
    <t>LEWIN KŁODZKI</t>
  </si>
  <si>
    <t>KROTOSZYCE</t>
  </si>
  <si>
    <t>KUNICE</t>
  </si>
  <si>
    <t>LEGNICKIE POLE</t>
  </si>
  <si>
    <t>MIŁKOWICE</t>
  </si>
  <si>
    <t>RUJA</t>
  </si>
  <si>
    <t>OLSZYNA</t>
  </si>
  <si>
    <t>PLATERÓWKA</t>
  </si>
  <si>
    <t>SIEKIERCZYN</t>
  </si>
  <si>
    <t>RUDNA</t>
  </si>
  <si>
    <t>CIESZKÓW</t>
  </si>
  <si>
    <t>KROŚNICE</t>
  </si>
  <si>
    <t>DOBROSZYCE</t>
  </si>
  <si>
    <t>DZIADOWA KŁODA</t>
  </si>
  <si>
    <t>DOMANIÓW</t>
  </si>
  <si>
    <t>GAWORZYCE</t>
  </si>
  <si>
    <t>GRĘBOCICE</t>
  </si>
  <si>
    <t>RADWANICE</t>
  </si>
  <si>
    <t>BORÓW</t>
  </si>
  <si>
    <t>KONDRATOWICE</t>
  </si>
  <si>
    <t>PRZEWORNO</t>
  </si>
  <si>
    <t>KOSTOMŁOTY</t>
  </si>
  <si>
    <t>MALCZYCE</t>
  </si>
  <si>
    <t>MIĘKINIA</t>
  </si>
  <si>
    <t>UDANIN</t>
  </si>
  <si>
    <t>DOBROMIERZ</t>
  </si>
  <si>
    <t>MARCINOWICE</t>
  </si>
  <si>
    <t>WISZNIA MAŁA</t>
  </si>
  <si>
    <t>ZAWONIA</t>
  </si>
  <si>
    <t>CZARNY BÓR</t>
  </si>
  <si>
    <t>STARE BOGACZOWICE</t>
  </si>
  <si>
    <t>WALIM</t>
  </si>
  <si>
    <t>WIŃSKO</t>
  </si>
  <si>
    <t>CZERNICA</t>
  </si>
  <si>
    <t>DŁUGOŁĘKA</t>
  </si>
  <si>
    <t>JORDANÓW ŚLĄSKI</t>
  </si>
  <si>
    <t>KOBIERZYCE</t>
  </si>
  <si>
    <t>MIETKÓW</t>
  </si>
  <si>
    <t>ŻÓRAWINA</t>
  </si>
  <si>
    <t>CIEPŁOWODY</t>
  </si>
  <si>
    <t>KAMIENIEC ZĄBKOWICKI</t>
  </si>
  <si>
    <t>STOSZOWICE</t>
  </si>
  <si>
    <t>SULIKÓW</t>
  </si>
  <si>
    <t>PIELGRZYMKA</t>
  </si>
  <si>
    <t>ZAGRODNO</t>
  </si>
  <si>
    <t>Suma - gminy miejsko-wiejskie</t>
  </si>
  <si>
    <t>3</t>
  </si>
  <si>
    <t>NOWOGRODZIEC</t>
  </si>
  <si>
    <t>NIEMCZA</t>
  </si>
  <si>
    <t>GÓRA</t>
  </si>
  <si>
    <t>WĄSOSZ</t>
  </si>
  <si>
    <t>BOLKÓW</t>
  </si>
  <si>
    <t>LUBAWKA</t>
  </si>
  <si>
    <t>BYSTRZYCA KŁODZKA</t>
  </si>
  <si>
    <t>LĄDEK-ZDRÓJ</t>
  </si>
  <si>
    <t>MIĘDZYLESIE</t>
  </si>
  <si>
    <t>RADKÓW</t>
  </si>
  <si>
    <t>STRONIE ŚLĄSKIE</t>
  </si>
  <si>
    <t>SZCZYTNA</t>
  </si>
  <si>
    <t>PROCHOWICE</t>
  </si>
  <si>
    <t>LEŚNA</t>
  </si>
  <si>
    <t>ŚCINAWA</t>
  </si>
  <si>
    <t>GRYFÓW ŚLĄSKI</t>
  </si>
  <si>
    <t>LUBOMIERZ</t>
  </si>
  <si>
    <t>LWÓWEK ŚLĄSKI</t>
  </si>
  <si>
    <t>MIRSK</t>
  </si>
  <si>
    <t>WLEŃ</t>
  </si>
  <si>
    <t>MILICZ</t>
  </si>
  <si>
    <t>BIERUTÓW</t>
  </si>
  <si>
    <t>MIĘDZYBÓRZ</t>
  </si>
  <si>
    <t>SYCÓW</t>
  </si>
  <si>
    <t>TWARDOGÓRA</t>
  </si>
  <si>
    <t>JELCZ-LASKOWICE</t>
  </si>
  <si>
    <t>CHOCIANÓW</t>
  </si>
  <si>
    <t>POLKOWICE</t>
  </si>
  <si>
    <t>PRZEMKÓW</t>
  </si>
  <si>
    <t>STRZELIN</t>
  </si>
  <si>
    <t>WIĄZÓW</t>
  </si>
  <si>
    <t>ŚRODA ŚLĄSKA</t>
  </si>
  <si>
    <t>JAWORZYNA ŚLĄSKA</t>
  </si>
  <si>
    <t>STRZEGOM</t>
  </si>
  <si>
    <t>ŻARÓW</t>
  </si>
  <si>
    <t>OBORNIKI ŚLĄSKIE</t>
  </si>
  <si>
    <t>PRUSICE</t>
  </si>
  <si>
    <t>TRZEBNICA</t>
  </si>
  <si>
    <t>ŻMIGRÓD</t>
  </si>
  <si>
    <t>GŁUSZYCA</t>
  </si>
  <si>
    <t>MIEROSZÓW</t>
  </si>
  <si>
    <t>BRZEG DOLNY</t>
  </si>
  <si>
    <t>WOŁÓW</t>
  </si>
  <si>
    <t>KĄTY WROCŁAWSKIE</t>
  </si>
  <si>
    <t>SOBÓTKA</t>
  </si>
  <si>
    <t>ŚWIĘTA KATARZYNA</t>
  </si>
  <si>
    <t>BARDO</t>
  </si>
  <si>
    <t>ZĄBKOWICE ŚLĄSKIE</t>
  </si>
  <si>
    <t>ZIĘBICE</t>
  </si>
  <si>
    <t>ZŁOTY STOK</t>
  </si>
  <si>
    <t>BOGATYNIA</t>
  </si>
  <si>
    <t>PIEŃSK</t>
  </si>
  <si>
    <t>WĘGLINIEC</t>
  </si>
  <si>
    <t>ŚWIERZAWA</t>
  </si>
  <si>
    <t>w tym dochody własne</t>
  </si>
  <si>
    <t>w tym wydatki inwest.</t>
  </si>
  <si>
    <t>Wynik budżetu</t>
  </si>
  <si>
    <t>63</t>
  </si>
  <si>
    <t>obligacje</t>
  </si>
  <si>
    <t>papiery wartościowe</t>
  </si>
  <si>
    <t>kredyty i pożyczki</t>
  </si>
  <si>
    <t>Zadłużenie ogółem, w tym:</t>
  </si>
  <si>
    <t>Rozchody - wykonanie, w tym:</t>
  </si>
  <si>
    <t>Przychody - wykonanie, w tym:</t>
  </si>
  <si>
    <t>Suma - powiaty</t>
  </si>
  <si>
    <t>Suma - miasta na praw. pow.</t>
  </si>
  <si>
    <t>PT</t>
  </si>
  <si>
    <t>Wykonanie budżetów jednostek samorządu terytorialnego województwa dolnośląskiego za 2000 r.</t>
  </si>
  <si>
    <t>Dochód</t>
  </si>
  <si>
    <t>nadwyżka</t>
  </si>
  <si>
    <t>deficyt</t>
  </si>
  <si>
    <t>kwota</t>
  </si>
  <si>
    <t>% dochodów</t>
  </si>
  <si>
    <t>liczba jst</t>
  </si>
  <si>
    <t>% jst</t>
  </si>
  <si>
    <t>Wyszczególnienie</t>
  </si>
  <si>
    <t>Wynik budżetu ogółem</t>
  </si>
  <si>
    <t>Nadwyżka i deficyt budżetów jst woj. dolnośląskiego w podziale na szczeble, w ujęciu procentowym i ilościowym na koniec 2000 r.</t>
  </si>
  <si>
    <t xml:space="preserve">   Powiaty</t>
  </si>
  <si>
    <t xml:space="preserve">   Województwo samorządowe</t>
  </si>
  <si>
    <t xml:space="preserve">   Miasta na prawach powiatów</t>
  </si>
  <si>
    <t xml:space="preserve">   Gminy, w tym:</t>
  </si>
  <si>
    <t>Ogółem, w tym:</t>
  </si>
  <si>
    <t xml:space="preserve">      - miejskie</t>
  </si>
  <si>
    <t xml:space="preserve">      - wiejskie</t>
  </si>
  <si>
    <t xml:space="preserve">      - miejsko-wiejskie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</si>
</sst>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;[Red]#,##0.00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0" fillId="0" borderId="1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19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3" fontId="0" fillId="0" borderId="15" xfId="0" applyNumberFormat="1" applyBorder="1" applyAlignment="1" quotePrefix="1">
      <alignment/>
    </xf>
    <xf numFmtId="3" fontId="0" fillId="0" borderId="1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" xfId="0" applyNumberFormat="1" applyBorder="1" applyAlignment="1">
      <alignment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4" xfId="0" applyNumberFormat="1" applyBorder="1" applyAlignment="1">
      <alignment/>
    </xf>
    <xf numFmtId="165" fontId="0" fillId="0" borderId="19" xfId="0" applyNumberFormat="1" applyBorder="1" applyAlignment="1">
      <alignment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" fontId="2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1" fontId="2" fillId="0" borderId="2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tabSelected="1" zoomScale="75" zoomScaleNormal="75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4" sqref="L4"/>
    </sheetView>
  </sheetViews>
  <sheetFormatPr defaultColWidth="9.00390625" defaultRowHeight="12.75" outlineLevelRow="2"/>
  <cols>
    <col min="1" max="1" width="4.375" style="31" bestFit="1" customWidth="1"/>
    <col min="2" max="2" width="4.00390625" style="31" customWidth="1"/>
    <col min="3" max="3" width="4.25390625" style="31" bestFit="1" customWidth="1"/>
    <col min="4" max="4" width="4.125" style="31" bestFit="1" customWidth="1"/>
    <col min="5" max="5" width="3.75390625" style="31" bestFit="1" customWidth="1"/>
    <col min="6" max="6" width="2.125" style="32" customWidth="1"/>
    <col min="7" max="7" width="27.00390625" style="33" customWidth="1"/>
    <col min="8" max="8" width="14.375" style="34" customWidth="1"/>
    <col min="9" max="9" width="15.875" style="34" bestFit="1" customWidth="1"/>
    <col min="10" max="11" width="14.375" style="34" bestFit="1" customWidth="1"/>
    <col min="12" max="12" width="13.75390625" style="34" customWidth="1"/>
    <col min="13" max="13" width="12.75390625" style="34" bestFit="1" customWidth="1"/>
    <col min="14" max="14" width="14.25390625" style="34" bestFit="1" customWidth="1"/>
    <col min="15" max="15" width="14.125" style="34" customWidth="1"/>
    <col min="16" max="16" width="12.75390625" style="34" bestFit="1" customWidth="1"/>
    <col min="17" max="18" width="14.125" style="34" customWidth="1"/>
    <col min="19" max="19" width="14.375" style="34" bestFit="1" customWidth="1"/>
    <col min="20" max="21" width="15.25390625" style="34" customWidth="1"/>
    <col min="22" max="22" width="15.125" style="0" customWidth="1"/>
  </cols>
  <sheetData>
    <row r="1" spans="1:22" ht="33.75" customHeight="1" thickBot="1">
      <c r="A1" s="61" t="s">
        <v>243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s="1" customFormat="1" ht="23.25" customHeight="1">
      <c r="A2" s="77" t="s">
        <v>0</v>
      </c>
      <c r="B2" s="59" t="s">
        <v>1</v>
      </c>
      <c r="C2" s="59" t="s">
        <v>2</v>
      </c>
      <c r="D2" s="59" t="s">
        <v>3</v>
      </c>
      <c r="E2" s="59" t="s">
        <v>242</v>
      </c>
      <c r="F2" s="66" t="s">
        <v>4</v>
      </c>
      <c r="G2" s="67"/>
      <c r="H2" s="62" t="s">
        <v>5</v>
      </c>
      <c r="I2" s="63"/>
      <c r="J2" s="62" t="s">
        <v>6</v>
      </c>
      <c r="K2" s="63"/>
      <c r="L2" s="75" t="s">
        <v>232</v>
      </c>
      <c r="M2" s="62" t="s">
        <v>239</v>
      </c>
      <c r="N2" s="70"/>
      <c r="O2" s="71"/>
      <c r="P2" s="62" t="s">
        <v>238</v>
      </c>
      <c r="Q2" s="72"/>
      <c r="R2" s="73"/>
      <c r="S2" s="66" t="s">
        <v>237</v>
      </c>
      <c r="T2" s="74"/>
      <c r="U2" s="67"/>
      <c r="V2" s="64" t="s">
        <v>7</v>
      </c>
    </row>
    <row r="3" spans="1:22" ht="26.25" thickBot="1">
      <c r="A3" s="78"/>
      <c r="B3" s="60"/>
      <c r="C3" s="60"/>
      <c r="D3" s="60"/>
      <c r="E3" s="60"/>
      <c r="F3" s="68"/>
      <c r="G3" s="69"/>
      <c r="H3" s="4"/>
      <c r="I3" s="6" t="s">
        <v>230</v>
      </c>
      <c r="J3" s="4"/>
      <c r="K3" s="6" t="s">
        <v>231</v>
      </c>
      <c r="L3" s="76"/>
      <c r="M3" s="5"/>
      <c r="N3" s="6" t="s">
        <v>236</v>
      </c>
      <c r="O3" s="6" t="s">
        <v>234</v>
      </c>
      <c r="P3" s="5"/>
      <c r="Q3" s="6" t="s">
        <v>236</v>
      </c>
      <c r="R3" s="6" t="s">
        <v>234</v>
      </c>
      <c r="S3" s="7"/>
      <c r="T3" s="42" t="s">
        <v>236</v>
      </c>
      <c r="U3" s="42" t="s">
        <v>235</v>
      </c>
      <c r="V3" s="65"/>
    </row>
    <row r="4" spans="1:22" s="14" customFormat="1" ht="12.75">
      <c r="A4" s="8"/>
      <c r="B4" s="9"/>
      <c r="C4" s="9"/>
      <c r="D4" s="9"/>
      <c r="E4" s="10"/>
      <c r="F4" s="11" t="s">
        <v>8</v>
      </c>
      <c r="G4" s="10"/>
      <c r="H4" s="12">
        <f aca="true" t="shared" si="0" ref="H4:S4">SUBTOTAL(9,H6:H207)-H39</f>
        <v>6142097164</v>
      </c>
      <c r="I4" s="12">
        <f t="shared" si="0"/>
        <v>2766029769</v>
      </c>
      <c r="J4" s="12">
        <f t="shared" si="0"/>
        <v>6452457831</v>
      </c>
      <c r="K4" s="12">
        <f t="shared" si="0"/>
        <v>1205807151</v>
      </c>
      <c r="L4" s="12">
        <f t="shared" si="0"/>
        <v>-310360667</v>
      </c>
      <c r="M4" s="12">
        <f t="shared" si="0"/>
        <v>523052868</v>
      </c>
      <c r="N4" s="12">
        <f t="shared" si="0"/>
        <v>287213223</v>
      </c>
      <c r="O4" s="12">
        <f t="shared" si="0"/>
        <v>203002</v>
      </c>
      <c r="P4" s="12">
        <f t="shared" si="0"/>
        <v>113793599</v>
      </c>
      <c r="Q4" s="12">
        <f t="shared" si="0"/>
        <v>43439711</v>
      </c>
      <c r="R4" s="12">
        <f t="shared" si="0"/>
        <v>3613101</v>
      </c>
      <c r="S4" s="12">
        <f t="shared" si="0"/>
        <v>1016689351</v>
      </c>
      <c r="T4" s="12">
        <f>SUBTOTAL(9,T6:T207)-T39</f>
        <v>759919579</v>
      </c>
      <c r="U4" s="12">
        <f>SUBTOTAL(9,U6:U207)-U39</f>
        <v>132237856</v>
      </c>
      <c r="V4" s="13">
        <f aca="true" t="shared" si="1" ref="V4:V67">S4/H4*100</f>
        <v>16.552804748173145</v>
      </c>
    </row>
    <row r="5" spans="1:22" s="14" customFormat="1" ht="12.75" outlineLevel="1">
      <c r="A5" s="15"/>
      <c r="B5" s="16"/>
      <c r="C5" s="16"/>
      <c r="D5" s="16"/>
      <c r="E5" s="17"/>
      <c r="F5" s="18" t="s">
        <v>9</v>
      </c>
      <c r="G5" s="17"/>
      <c r="H5" s="19">
        <f>SUBTOTAL(9,H6:H6)</f>
        <v>353852479</v>
      </c>
      <c r="I5" s="19">
        <f>SUBTOTAL(9,I6:I6)</f>
        <v>50371985</v>
      </c>
      <c r="J5" s="19">
        <f>SUBTOTAL(9,J6:J6)</f>
        <v>350236602</v>
      </c>
      <c r="K5" s="19">
        <f>SUBTOTAL(9,K6:K6)</f>
        <v>106749423</v>
      </c>
      <c r="L5" s="19">
        <f aca="true" t="shared" si="2" ref="L5:S5">SUBTOTAL(9,L6:L6)</f>
        <v>3615877</v>
      </c>
      <c r="M5" s="19">
        <f t="shared" si="2"/>
        <v>119776</v>
      </c>
      <c r="N5" s="19">
        <f t="shared" si="2"/>
        <v>0</v>
      </c>
      <c r="O5" s="19">
        <f t="shared" si="2"/>
        <v>0</v>
      </c>
      <c r="P5" s="19">
        <f t="shared" si="2"/>
        <v>2541925</v>
      </c>
      <c r="Q5" s="19">
        <f t="shared" si="2"/>
        <v>2422149</v>
      </c>
      <c r="R5" s="19">
        <f t="shared" si="2"/>
        <v>0</v>
      </c>
      <c r="S5" s="19">
        <f t="shared" si="2"/>
        <v>5634693</v>
      </c>
      <c r="T5" s="19">
        <f>SUBTOTAL(9,T6:T6)</f>
        <v>5634693</v>
      </c>
      <c r="U5" s="19">
        <f>SUBTOTAL(9,U6:U6)</f>
        <v>0</v>
      </c>
      <c r="V5" s="20">
        <f t="shared" si="1"/>
        <v>1.5923847745602484</v>
      </c>
    </row>
    <row r="6" spans="1:22" ht="12.75" outlineLevel="2">
      <c r="A6" s="21" t="s">
        <v>10</v>
      </c>
      <c r="B6" s="22" t="s">
        <v>11</v>
      </c>
      <c r="C6" s="22" t="s">
        <v>11</v>
      </c>
      <c r="D6" s="22" t="s">
        <v>12</v>
      </c>
      <c r="E6" s="22" t="s">
        <v>12</v>
      </c>
      <c r="F6" s="23"/>
      <c r="G6" s="24" t="s">
        <v>13</v>
      </c>
      <c r="H6" s="36">
        <v>353852479</v>
      </c>
      <c r="I6" s="25">
        <v>50371985</v>
      </c>
      <c r="J6" s="36">
        <v>350236602</v>
      </c>
      <c r="K6" s="25">
        <v>106749423</v>
      </c>
      <c r="L6" s="38">
        <v>3615877</v>
      </c>
      <c r="M6" s="25">
        <v>119776</v>
      </c>
      <c r="N6" s="25">
        <v>0</v>
      </c>
      <c r="O6" s="25">
        <v>0</v>
      </c>
      <c r="P6" s="25">
        <v>2541925</v>
      </c>
      <c r="Q6" s="25">
        <v>2422149</v>
      </c>
      <c r="R6" s="25">
        <v>0</v>
      </c>
      <c r="S6" s="25">
        <v>5634693</v>
      </c>
      <c r="T6" s="40">
        <v>5634693</v>
      </c>
      <c r="U6" s="25">
        <v>0</v>
      </c>
      <c r="V6" s="26">
        <f t="shared" si="1"/>
        <v>1.5923847745602484</v>
      </c>
    </row>
    <row r="7" spans="1:22" s="14" customFormat="1" ht="12.75" outlineLevel="1">
      <c r="A7" s="15"/>
      <c r="B7" s="16"/>
      <c r="C7" s="16"/>
      <c r="D7" s="16"/>
      <c r="E7" s="17"/>
      <c r="F7" s="18" t="s">
        <v>240</v>
      </c>
      <c r="G7" s="17"/>
      <c r="H7" s="19">
        <f>SUBTOTAL(9,H8:H33)</f>
        <v>1029457103</v>
      </c>
      <c r="I7" s="19">
        <f>SUBTOTAL(9,I8:I33)</f>
        <v>73781738</v>
      </c>
      <c r="J7" s="19">
        <f>SUBTOTAL(9,J8:J33)</f>
        <v>1052720038</v>
      </c>
      <c r="K7" s="19">
        <f>SUBTOTAL(9,K8:K33)</f>
        <v>74108107</v>
      </c>
      <c r="L7" s="19">
        <f aca="true" t="shared" si="3" ref="L7:S7">SUBTOTAL(9,L8:L33)</f>
        <v>-23262935</v>
      </c>
      <c r="M7" s="19">
        <f t="shared" si="3"/>
        <v>39818957</v>
      </c>
      <c r="N7" s="19">
        <f t="shared" si="3"/>
        <v>15830340</v>
      </c>
      <c r="O7" s="19">
        <f t="shared" si="3"/>
        <v>0</v>
      </c>
      <c r="P7" s="19">
        <f t="shared" si="3"/>
        <v>1403111</v>
      </c>
      <c r="Q7" s="19">
        <f t="shared" si="3"/>
        <v>783111</v>
      </c>
      <c r="R7" s="19">
        <f t="shared" si="3"/>
        <v>1940517</v>
      </c>
      <c r="S7" s="19">
        <f t="shared" si="3"/>
        <v>46130716</v>
      </c>
      <c r="T7" s="19">
        <f>SUBTOTAL(9,T8:T33)</f>
        <v>15065904</v>
      </c>
      <c r="U7" s="19">
        <f>SUBTOTAL(9,U8:U33)</f>
        <v>14100000</v>
      </c>
      <c r="V7" s="20">
        <f t="shared" si="1"/>
        <v>4.48107219480713</v>
      </c>
    </row>
    <row r="8" spans="1:22" ht="12.75" outlineLevel="2">
      <c r="A8" s="21" t="s">
        <v>10</v>
      </c>
      <c r="B8" s="22" t="s">
        <v>14</v>
      </c>
      <c r="C8" s="22" t="s">
        <v>11</v>
      </c>
      <c r="D8" s="22" t="s">
        <v>12</v>
      </c>
      <c r="E8" s="22" t="s">
        <v>15</v>
      </c>
      <c r="F8" s="23"/>
      <c r="G8" s="24" t="s">
        <v>16</v>
      </c>
      <c r="H8" s="37">
        <v>38786538</v>
      </c>
      <c r="I8" s="37">
        <v>3178814</v>
      </c>
      <c r="J8" s="25">
        <v>38319456</v>
      </c>
      <c r="K8" s="25">
        <v>2132665</v>
      </c>
      <c r="L8" s="38">
        <v>467082</v>
      </c>
      <c r="M8" s="25">
        <v>306451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174447</v>
      </c>
      <c r="T8" s="40">
        <v>0</v>
      </c>
      <c r="U8" s="25">
        <v>0</v>
      </c>
      <c r="V8" s="26">
        <f t="shared" si="1"/>
        <v>0.4497617188726666</v>
      </c>
    </row>
    <row r="9" spans="1:22" ht="12.75" outlineLevel="2">
      <c r="A9" s="21" t="s">
        <v>10</v>
      </c>
      <c r="B9" s="22" t="s">
        <v>10</v>
      </c>
      <c r="C9" s="22" t="s">
        <v>11</v>
      </c>
      <c r="D9" s="22" t="s">
        <v>12</v>
      </c>
      <c r="E9" s="22" t="s">
        <v>15</v>
      </c>
      <c r="F9" s="23"/>
      <c r="G9" s="24" t="s">
        <v>17</v>
      </c>
      <c r="H9" s="37">
        <v>51926137</v>
      </c>
      <c r="I9" s="37">
        <v>2914187</v>
      </c>
      <c r="J9" s="25">
        <v>52240677</v>
      </c>
      <c r="K9" s="25">
        <v>524595</v>
      </c>
      <c r="L9" s="38">
        <v>-314540</v>
      </c>
      <c r="M9" s="25">
        <v>505917</v>
      </c>
      <c r="N9" s="25">
        <v>0</v>
      </c>
      <c r="O9" s="25">
        <v>0</v>
      </c>
      <c r="P9" s="25">
        <v>0</v>
      </c>
      <c r="Q9" s="25">
        <v>0</v>
      </c>
      <c r="R9" s="25">
        <v>278411</v>
      </c>
      <c r="S9" s="25">
        <v>0</v>
      </c>
      <c r="T9" s="40">
        <v>0</v>
      </c>
      <c r="U9" s="25">
        <v>0</v>
      </c>
      <c r="V9" s="26">
        <f t="shared" si="1"/>
        <v>0</v>
      </c>
    </row>
    <row r="10" spans="1:22" ht="12.75" outlineLevel="2">
      <c r="A10" s="21" t="s">
        <v>10</v>
      </c>
      <c r="B10" s="22" t="s">
        <v>18</v>
      </c>
      <c r="C10" s="22" t="s">
        <v>11</v>
      </c>
      <c r="D10" s="22" t="s">
        <v>12</v>
      </c>
      <c r="E10" s="22" t="s">
        <v>15</v>
      </c>
      <c r="F10" s="23"/>
      <c r="G10" s="24" t="s">
        <v>19</v>
      </c>
      <c r="H10" s="37">
        <v>55246475</v>
      </c>
      <c r="I10" s="37">
        <v>3995952</v>
      </c>
      <c r="J10" s="25">
        <v>58139321</v>
      </c>
      <c r="K10" s="25">
        <v>1734739</v>
      </c>
      <c r="L10" s="38">
        <v>-2892846</v>
      </c>
      <c r="M10" s="25">
        <v>2892846</v>
      </c>
      <c r="N10" s="25">
        <v>2850000</v>
      </c>
      <c r="O10" s="25">
        <v>0</v>
      </c>
      <c r="P10" s="25">
        <v>0</v>
      </c>
      <c r="Q10" s="25">
        <v>0</v>
      </c>
      <c r="R10" s="25">
        <v>0</v>
      </c>
      <c r="S10" s="25">
        <v>6417546</v>
      </c>
      <c r="T10" s="40">
        <v>5596718</v>
      </c>
      <c r="U10" s="25">
        <v>0</v>
      </c>
      <c r="V10" s="26">
        <f t="shared" si="1"/>
        <v>11.616208997949643</v>
      </c>
    </row>
    <row r="11" spans="1:22" ht="12.75" outlineLevel="2">
      <c r="A11" s="21" t="s">
        <v>10</v>
      </c>
      <c r="B11" s="22" t="s">
        <v>20</v>
      </c>
      <c r="C11" s="22" t="s">
        <v>11</v>
      </c>
      <c r="D11" s="22" t="s">
        <v>12</v>
      </c>
      <c r="E11" s="22" t="s">
        <v>15</v>
      </c>
      <c r="F11" s="23"/>
      <c r="G11" s="24" t="s">
        <v>21</v>
      </c>
      <c r="H11" s="37">
        <v>21892723</v>
      </c>
      <c r="I11" s="37">
        <v>1120161</v>
      </c>
      <c r="J11" s="25">
        <v>21676377</v>
      </c>
      <c r="K11" s="25">
        <v>1853206</v>
      </c>
      <c r="L11" s="38">
        <v>216346</v>
      </c>
      <c r="M11" s="25">
        <v>85323</v>
      </c>
      <c r="N11" s="25">
        <v>0</v>
      </c>
      <c r="O11" s="25">
        <v>0</v>
      </c>
      <c r="P11" s="25">
        <v>200000</v>
      </c>
      <c r="Q11" s="25">
        <v>200000</v>
      </c>
      <c r="R11" s="25">
        <v>0</v>
      </c>
      <c r="S11" s="25">
        <v>200000</v>
      </c>
      <c r="T11" s="40">
        <v>0</v>
      </c>
      <c r="U11" s="25">
        <v>200000</v>
      </c>
      <c r="V11" s="26">
        <f t="shared" si="1"/>
        <v>0.9135455648893013</v>
      </c>
    </row>
    <row r="12" spans="1:22" ht="12.75" outlineLevel="2">
      <c r="A12" s="21" t="s">
        <v>10</v>
      </c>
      <c r="B12" s="22" t="s">
        <v>22</v>
      </c>
      <c r="C12" s="22" t="s">
        <v>11</v>
      </c>
      <c r="D12" s="22" t="s">
        <v>12</v>
      </c>
      <c r="E12" s="22" t="s">
        <v>15</v>
      </c>
      <c r="F12" s="23"/>
      <c r="G12" s="24" t="s">
        <v>23</v>
      </c>
      <c r="H12" s="37">
        <v>34355696</v>
      </c>
      <c r="I12" s="37">
        <v>2465137</v>
      </c>
      <c r="J12" s="25">
        <v>34823591</v>
      </c>
      <c r="K12" s="25">
        <v>2105765</v>
      </c>
      <c r="L12" s="38">
        <v>-467895</v>
      </c>
      <c r="M12" s="25">
        <v>1430926</v>
      </c>
      <c r="N12" s="25">
        <v>1300000</v>
      </c>
      <c r="O12" s="25">
        <v>0</v>
      </c>
      <c r="P12" s="25">
        <v>520000</v>
      </c>
      <c r="Q12" s="25">
        <v>0</v>
      </c>
      <c r="R12" s="25">
        <v>0</v>
      </c>
      <c r="S12" s="25">
        <v>1753164</v>
      </c>
      <c r="T12" s="40">
        <v>0</v>
      </c>
      <c r="U12" s="25">
        <v>1300000</v>
      </c>
      <c r="V12" s="26">
        <f t="shared" si="1"/>
        <v>5.102979139179715</v>
      </c>
    </row>
    <row r="13" spans="1:22" ht="12.75" outlineLevel="2">
      <c r="A13" s="21" t="s">
        <v>10</v>
      </c>
      <c r="B13" s="22" t="s">
        <v>24</v>
      </c>
      <c r="C13" s="22" t="s">
        <v>11</v>
      </c>
      <c r="D13" s="22" t="s">
        <v>12</v>
      </c>
      <c r="E13" s="22" t="s">
        <v>15</v>
      </c>
      <c r="F13" s="23"/>
      <c r="G13" s="24" t="s">
        <v>25</v>
      </c>
      <c r="H13" s="37">
        <v>33447788</v>
      </c>
      <c r="I13" s="37">
        <v>5283366</v>
      </c>
      <c r="J13" s="25">
        <v>33044739</v>
      </c>
      <c r="K13" s="25">
        <v>1527732</v>
      </c>
      <c r="L13" s="38">
        <v>403049</v>
      </c>
      <c r="M13" s="25">
        <v>240049</v>
      </c>
      <c r="N13" s="25">
        <v>100000</v>
      </c>
      <c r="O13" s="25">
        <v>0</v>
      </c>
      <c r="P13" s="25">
        <v>0</v>
      </c>
      <c r="Q13" s="25">
        <v>0</v>
      </c>
      <c r="R13" s="25">
        <v>0</v>
      </c>
      <c r="S13" s="25">
        <v>511203</v>
      </c>
      <c r="T13" s="40">
        <v>0</v>
      </c>
      <c r="U13" s="25">
        <v>100000</v>
      </c>
      <c r="V13" s="26">
        <f t="shared" si="1"/>
        <v>1.5283611579934675</v>
      </c>
    </row>
    <row r="14" spans="1:22" ht="12.75" outlineLevel="2">
      <c r="A14" s="21" t="s">
        <v>10</v>
      </c>
      <c r="B14" s="22" t="s">
        <v>26</v>
      </c>
      <c r="C14" s="22" t="s">
        <v>11</v>
      </c>
      <c r="D14" s="22" t="s">
        <v>12</v>
      </c>
      <c r="E14" s="22" t="s">
        <v>15</v>
      </c>
      <c r="F14" s="23"/>
      <c r="G14" s="24" t="s">
        <v>27</v>
      </c>
      <c r="H14" s="37">
        <v>24105845</v>
      </c>
      <c r="I14" s="37">
        <v>1625009</v>
      </c>
      <c r="J14" s="25">
        <v>24038572</v>
      </c>
      <c r="K14" s="25">
        <v>1314586</v>
      </c>
      <c r="L14" s="38">
        <v>67273</v>
      </c>
      <c r="M14" s="25">
        <v>156436</v>
      </c>
      <c r="N14" s="25">
        <v>366619</v>
      </c>
      <c r="O14" s="25">
        <v>0</v>
      </c>
      <c r="P14" s="25"/>
      <c r="Q14" s="25"/>
      <c r="R14" s="25"/>
      <c r="S14" s="25"/>
      <c r="T14" s="40">
        <v>0</v>
      </c>
      <c r="U14" s="25"/>
      <c r="V14" s="26">
        <f t="shared" si="1"/>
        <v>0</v>
      </c>
    </row>
    <row r="15" spans="1:22" ht="12.75" outlineLevel="2">
      <c r="A15" s="21" t="s">
        <v>10</v>
      </c>
      <c r="B15" s="22" t="s">
        <v>28</v>
      </c>
      <c r="C15" s="22" t="s">
        <v>11</v>
      </c>
      <c r="D15" s="22" t="s">
        <v>12</v>
      </c>
      <c r="E15" s="22" t="s">
        <v>15</v>
      </c>
      <c r="F15" s="23"/>
      <c r="G15" s="24" t="s">
        <v>29</v>
      </c>
      <c r="H15" s="37">
        <v>101932877</v>
      </c>
      <c r="I15" s="37">
        <v>7276067</v>
      </c>
      <c r="J15" s="25">
        <v>105672794</v>
      </c>
      <c r="K15" s="25">
        <v>4377932</v>
      </c>
      <c r="L15" s="38">
        <v>-3739917</v>
      </c>
      <c r="M15" s="25">
        <v>4729317</v>
      </c>
      <c r="N15" s="25">
        <v>4000000</v>
      </c>
      <c r="O15" s="25">
        <v>0</v>
      </c>
      <c r="P15" s="25">
        <v>0</v>
      </c>
      <c r="Q15" s="25">
        <v>0</v>
      </c>
      <c r="R15" s="25">
        <v>0</v>
      </c>
      <c r="S15" s="25">
        <v>5126981</v>
      </c>
      <c r="T15" s="40">
        <v>4000000</v>
      </c>
      <c r="U15" s="25"/>
      <c r="V15" s="26">
        <f t="shared" si="1"/>
        <v>5.029761889287202</v>
      </c>
    </row>
    <row r="16" spans="1:22" ht="12.75" outlineLevel="2">
      <c r="A16" s="21" t="s">
        <v>10</v>
      </c>
      <c r="B16" s="22" t="s">
        <v>30</v>
      </c>
      <c r="C16" s="22" t="s">
        <v>11</v>
      </c>
      <c r="D16" s="22" t="s">
        <v>12</v>
      </c>
      <c r="E16" s="22" t="s">
        <v>15</v>
      </c>
      <c r="F16" s="23"/>
      <c r="G16" s="24" t="s">
        <v>31</v>
      </c>
      <c r="H16" s="37">
        <v>30988471</v>
      </c>
      <c r="I16" s="37">
        <v>3855422</v>
      </c>
      <c r="J16" s="25">
        <v>31881101</v>
      </c>
      <c r="K16" s="25">
        <v>670663</v>
      </c>
      <c r="L16" s="38">
        <v>-892630</v>
      </c>
      <c r="M16" s="25">
        <v>1291429</v>
      </c>
      <c r="N16" s="25">
        <v>800000</v>
      </c>
      <c r="O16" s="25">
        <v>0</v>
      </c>
      <c r="P16" s="25">
        <v>0</v>
      </c>
      <c r="Q16" s="25">
        <v>0</v>
      </c>
      <c r="R16" s="25">
        <v>0</v>
      </c>
      <c r="S16" s="25">
        <v>1276927</v>
      </c>
      <c r="T16" s="40">
        <v>800000</v>
      </c>
      <c r="U16" s="25"/>
      <c r="V16" s="26">
        <f t="shared" si="1"/>
        <v>4.120651838549891</v>
      </c>
    </row>
    <row r="17" spans="1:22" ht="12.75" outlineLevel="2">
      <c r="A17" s="21" t="s">
        <v>10</v>
      </c>
      <c r="B17" s="22" t="s">
        <v>32</v>
      </c>
      <c r="C17" s="22" t="s">
        <v>11</v>
      </c>
      <c r="D17" s="22" t="s">
        <v>12</v>
      </c>
      <c r="E17" s="22" t="s">
        <v>15</v>
      </c>
      <c r="F17" s="23"/>
      <c r="G17" s="24" t="s">
        <v>33</v>
      </c>
      <c r="H17" s="37">
        <v>33270940</v>
      </c>
      <c r="I17" s="37">
        <v>2075850</v>
      </c>
      <c r="J17" s="25">
        <v>32935369</v>
      </c>
      <c r="K17" s="25">
        <v>2016001</v>
      </c>
      <c r="L17" s="38">
        <v>335571</v>
      </c>
      <c r="M17" s="25">
        <v>759622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459162</v>
      </c>
      <c r="T17" s="40">
        <v>0</v>
      </c>
      <c r="U17" s="25">
        <v>0</v>
      </c>
      <c r="V17" s="26">
        <f t="shared" si="1"/>
        <v>1.38006921355393</v>
      </c>
    </row>
    <row r="18" spans="1:22" ht="12.75" outlineLevel="2">
      <c r="A18" s="21" t="s">
        <v>10</v>
      </c>
      <c r="B18" s="22" t="s">
        <v>34</v>
      </c>
      <c r="C18" s="22" t="s">
        <v>11</v>
      </c>
      <c r="D18" s="22" t="s">
        <v>12</v>
      </c>
      <c r="E18" s="22" t="s">
        <v>15</v>
      </c>
      <c r="F18" s="23"/>
      <c r="G18" s="24" t="s">
        <v>35</v>
      </c>
      <c r="H18" s="37">
        <v>47522153</v>
      </c>
      <c r="I18" s="37">
        <v>2937401</v>
      </c>
      <c r="J18" s="25">
        <v>49230986</v>
      </c>
      <c r="K18" s="25">
        <v>1526534</v>
      </c>
      <c r="L18" s="38">
        <v>-1708833</v>
      </c>
      <c r="M18" s="25">
        <v>2224119</v>
      </c>
      <c r="N18" s="25">
        <v>1920945</v>
      </c>
      <c r="O18" s="25">
        <v>0</v>
      </c>
      <c r="P18" s="25">
        <v>0</v>
      </c>
      <c r="Q18" s="25">
        <v>0</v>
      </c>
      <c r="R18" s="25">
        <v>0</v>
      </c>
      <c r="S18" s="25">
        <v>2997143</v>
      </c>
      <c r="T18" s="40">
        <v>1920945</v>
      </c>
      <c r="U18" s="25"/>
      <c r="V18" s="26">
        <f t="shared" si="1"/>
        <v>6.306833362537258</v>
      </c>
    </row>
    <row r="19" spans="1:22" ht="12.75" outlineLevel="2">
      <c r="A19" s="21" t="s">
        <v>10</v>
      </c>
      <c r="B19" s="22" t="s">
        <v>36</v>
      </c>
      <c r="C19" s="22" t="s">
        <v>11</v>
      </c>
      <c r="D19" s="22" t="s">
        <v>12</v>
      </c>
      <c r="E19" s="22" t="s">
        <v>15</v>
      </c>
      <c r="F19" s="23"/>
      <c r="G19" s="24" t="s">
        <v>37</v>
      </c>
      <c r="H19" s="37">
        <v>35476204</v>
      </c>
      <c r="I19" s="37">
        <v>2436945</v>
      </c>
      <c r="J19" s="25">
        <v>35224957</v>
      </c>
      <c r="K19" s="25">
        <v>2168617</v>
      </c>
      <c r="L19" s="38">
        <v>251247</v>
      </c>
      <c r="M19" s="25">
        <v>520502</v>
      </c>
      <c r="N19" s="25">
        <v>0</v>
      </c>
      <c r="O19" s="25">
        <v>0</v>
      </c>
      <c r="P19" s="25">
        <v>0</v>
      </c>
      <c r="Q19" s="25">
        <v>0</v>
      </c>
      <c r="R19" s="25">
        <v>585762</v>
      </c>
      <c r="S19" s="25">
        <v>0</v>
      </c>
      <c r="T19" s="40">
        <v>0</v>
      </c>
      <c r="U19" s="25">
        <v>0</v>
      </c>
      <c r="V19" s="26">
        <f t="shared" si="1"/>
        <v>0</v>
      </c>
    </row>
    <row r="20" spans="1:22" ht="12.75" outlineLevel="2">
      <c r="A20" s="21" t="s">
        <v>10</v>
      </c>
      <c r="B20" s="22" t="s">
        <v>38</v>
      </c>
      <c r="C20" s="22" t="s">
        <v>11</v>
      </c>
      <c r="D20" s="22" t="s">
        <v>12</v>
      </c>
      <c r="E20" s="22" t="s">
        <v>15</v>
      </c>
      <c r="F20" s="23"/>
      <c r="G20" s="24" t="s">
        <v>39</v>
      </c>
      <c r="H20" s="37">
        <v>41735117</v>
      </c>
      <c r="I20" s="37">
        <v>2266602</v>
      </c>
      <c r="J20" s="25">
        <v>41620591</v>
      </c>
      <c r="K20" s="25">
        <v>11196657</v>
      </c>
      <c r="L20" s="38">
        <v>114526</v>
      </c>
      <c r="M20" s="25">
        <v>420662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114064</v>
      </c>
      <c r="T20" s="40">
        <v>0</v>
      </c>
      <c r="U20" s="25">
        <v>0</v>
      </c>
      <c r="V20" s="26">
        <f t="shared" si="1"/>
        <v>0.2733046129953344</v>
      </c>
    </row>
    <row r="21" spans="1:22" ht="12.75" outlineLevel="2">
      <c r="A21" s="21" t="s">
        <v>10</v>
      </c>
      <c r="B21" s="22" t="s">
        <v>40</v>
      </c>
      <c r="C21" s="22" t="s">
        <v>11</v>
      </c>
      <c r="D21" s="22" t="s">
        <v>12</v>
      </c>
      <c r="E21" s="22" t="s">
        <v>15</v>
      </c>
      <c r="F21" s="23"/>
      <c r="G21" s="24" t="s">
        <v>41</v>
      </c>
      <c r="H21" s="37">
        <v>54145624</v>
      </c>
      <c r="I21" s="37">
        <v>3796589</v>
      </c>
      <c r="J21" s="25">
        <v>54140564</v>
      </c>
      <c r="K21" s="25">
        <v>3271231</v>
      </c>
      <c r="L21" s="38">
        <v>5060</v>
      </c>
      <c r="M21" s="25">
        <v>484911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604445</v>
      </c>
      <c r="T21" s="40">
        <v>0</v>
      </c>
      <c r="U21" s="25"/>
      <c r="V21" s="26">
        <f t="shared" si="1"/>
        <v>1.1163321342459736</v>
      </c>
    </row>
    <row r="22" spans="1:22" ht="12.75" outlineLevel="2">
      <c r="A22" s="21" t="s">
        <v>10</v>
      </c>
      <c r="B22" s="22" t="s">
        <v>42</v>
      </c>
      <c r="C22" s="22" t="s">
        <v>11</v>
      </c>
      <c r="D22" s="22" t="s">
        <v>12</v>
      </c>
      <c r="E22" s="22" t="s">
        <v>15</v>
      </c>
      <c r="F22" s="23"/>
      <c r="G22" s="24" t="s">
        <v>43</v>
      </c>
      <c r="H22" s="37">
        <v>33141893</v>
      </c>
      <c r="I22" s="37">
        <v>2449762</v>
      </c>
      <c r="J22" s="25">
        <v>33243350</v>
      </c>
      <c r="K22" s="25">
        <v>3058006</v>
      </c>
      <c r="L22" s="38">
        <v>-101457</v>
      </c>
      <c r="M22" s="25">
        <v>568364</v>
      </c>
      <c r="N22" s="25">
        <v>470000</v>
      </c>
      <c r="O22" s="25">
        <v>0</v>
      </c>
      <c r="P22" s="25">
        <v>0</v>
      </c>
      <c r="Q22" s="25">
        <v>0</v>
      </c>
      <c r="R22" s="25">
        <v>1076344</v>
      </c>
      <c r="S22" s="25">
        <v>470000</v>
      </c>
      <c r="T22" s="40">
        <v>0</v>
      </c>
      <c r="U22" s="25">
        <v>0</v>
      </c>
      <c r="V22" s="26">
        <f t="shared" si="1"/>
        <v>1.4181447028387908</v>
      </c>
    </row>
    <row r="23" spans="1:22" ht="12.75" outlineLevel="2">
      <c r="A23" s="21" t="s">
        <v>10</v>
      </c>
      <c r="B23" s="22" t="s">
        <v>44</v>
      </c>
      <c r="C23" s="22" t="s">
        <v>11</v>
      </c>
      <c r="D23" s="22" t="s">
        <v>12</v>
      </c>
      <c r="E23" s="22" t="s">
        <v>15</v>
      </c>
      <c r="F23" s="23"/>
      <c r="G23" s="24" t="s">
        <v>45</v>
      </c>
      <c r="H23" s="37">
        <v>22915843</v>
      </c>
      <c r="I23" s="37">
        <v>1379928</v>
      </c>
      <c r="J23" s="25">
        <v>23956075</v>
      </c>
      <c r="K23" s="25">
        <v>706674</v>
      </c>
      <c r="L23" s="38">
        <v>-1040232</v>
      </c>
      <c r="M23" s="25">
        <v>1153450</v>
      </c>
      <c r="N23" s="25">
        <v>739839</v>
      </c>
      <c r="O23" s="25">
        <v>0</v>
      </c>
      <c r="P23" s="25">
        <v>0</v>
      </c>
      <c r="Q23" s="25">
        <v>0</v>
      </c>
      <c r="R23" s="25">
        <v>0</v>
      </c>
      <c r="S23" s="25">
        <v>1184646</v>
      </c>
      <c r="T23" s="40">
        <v>739839</v>
      </c>
      <c r="U23" s="25"/>
      <c r="V23" s="26">
        <f t="shared" si="1"/>
        <v>5.169550166668536</v>
      </c>
    </row>
    <row r="24" spans="1:22" ht="12.75" outlineLevel="2">
      <c r="A24" s="21" t="s">
        <v>10</v>
      </c>
      <c r="B24" s="22" t="s">
        <v>46</v>
      </c>
      <c r="C24" s="22" t="s">
        <v>11</v>
      </c>
      <c r="D24" s="22" t="s">
        <v>12</v>
      </c>
      <c r="E24" s="22" t="s">
        <v>15</v>
      </c>
      <c r="F24" s="23"/>
      <c r="G24" s="24" t="s">
        <v>47</v>
      </c>
      <c r="H24" s="37">
        <v>26877675</v>
      </c>
      <c r="I24" s="37">
        <v>2439521</v>
      </c>
      <c r="J24" s="25">
        <v>25446245</v>
      </c>
      <c r="K24" s="25">
        <v>2334846</v>
      </c>
      <c r="L24" s="38">
        <v>1431430</v>
      </c>
      <c r="M24" s="25">
        <v>690225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1310737</v>
      </c>
      <c r="T24" s="40">
        <v>89000</v>
      </c>
      <c r="U24" s="25"/>
      <c r="V24" s="26">
        <f t="shared" si="1"/>
        <v>4.876675530900646</v>
      </c>
    </row>
    <row r="25" spans="1:22" ht="12.75" outlineLevel="2">
      <c r="A25" s="21" t="s">
        <v>10</v>
      </c>
      <c r="B25" s="22" t="s">
        <v>48</v>
      </c>
      <c r="C25" s="22" t="s">
        <v>11</v>
      </c>
      <c r="D25" s="22" t="s">
        <v>12</v>
      </c>
      <c r="E25" s="22" t="s">
        <v>15</v>
      </c>
      <c r="F25" s="23"/>
      <c r="G25" s="24" t="s">
        <v>49</v>
      </c>
      <c r="H25" s="37">
        <v>19166839</v>
      </c>
      <c r="I25" s="37">
        <v>1131271</v>
      </c>
      <c r="J25" s="25">
        <v>22429628</v>
      </c>
      <c r="K25" s="25">
        <v>3933949</v>
      </c>
      <c r="L25" s="38">
        <v>-3262789</v>
      </c>
      <c r="M25" s="25">
        <v>3500000</v>
      </c>
      <c r="N25" s="25">
        <v>0</v>
      </c>
      <c r="O25" s="25">
        <v>0</v>
      </c>
      <c r="P25" s="25">
        <v>180000</v>
      </c>
      <c r="Q25" s="25">
        <v>180000</v>
      </c>
      <c r="R25" s="25">
        <v>0</v>
      </c>
      <c r="S25" s="25">
        <v>3500000</v>
      </c>
      <c r="T25" s="40">
        <v>0</v>
      </c>
      <c r="U25" s="25">
        <v>3500000</v>
      </c>
      <c r="V25" s="26">
        <f t="shared" si="1"/>
        <v>18.260705377657736</v>
      </c>
    </row>
    <row r="26" spans="1:22" ht="12.75" outlineLevel="2">
      <c r="A26" s="21" t="s">
        <v>10</v>
      </c>
      <c r="B26" s="22" t="s">
        <v>50</v>
      </c>
      <c r="C26" s="22" t="s">
        <v>11</v>
      </c>
      <c r="D26" s="22" t="s">
        <v>12</v>
      </c>
      <c r="E26" s="22" t="s">
        <v>15</v>
      </c>
      <c r="F26" s="23"/>
      <c r="G26" s="24" t="s">
        <v>51</v>
      </c>
      <c r="H26" s="37">
        <v>87171311</v>
      </c>
      <c r="I26" s="37">
        <v>4132405</v>
      </c>
      <c r="J26" s="25">
        <v>88531730</v>
      </c>
      <c r="K26" s="25">
        <v>9420512</v>
      </c>
      <c r="L26" s="38">
        <v>-1360419</v>
      </c>
      <c r="M26" s="25">
        <v>2637528</v>
      </c>
      <c r="N26" s="25">
        <v>1560715</v>
      </c>
      <c r="O26" s="25">
        <v>0</v>
      </c>
      <c r="P26" s="25">
        <v>0</v>
      </c>
      <c r="Q26" s="25">
        <v>0</v>
      </c>
      <c r="R26" s="25">
        <v>0</v>
      </c>
      <c r="S26" s="25">
        <v>2813813</v>
      </c>
      <c r="T26" s="40">
        <v>1560715</v>
      </c>
      <c r="U26" s="25"/>
      <c r="V26" s="26">
        <f t="shared" si="1"/>
        <v>3.227911761015043</v>
      </c>
    </row>
    <row r="27" spans="1:22" ht="12.75" outlineLevel="2">
      <c r="A27" s="21" t="s">
        <v>10</v>
      </c>
      <c r="B27" s="22" t="s">
        <v>52</v>
      </c>
      <c r="C27" s="22" t="s">
        <v>11</v>
      </c>
      <c r="D27" s="22" t="s">
        <v>12</v>
      </c>
      <c r="E27" s="22" t="s">
        <v>15</v>
      </c>
      <c r="F27" s="23"/>
      <c r="G27" s="24" t="s">
        <v>53</v>
      </c>
      <c r="H27" s="37">
        <v>36314063</v>
      </c>
      <c r="I27" s="37">
        <v>2739461</v>
      </c>
      <c r="J27" s="25">
        <v>36024260</v>
      </c>
      <c r="K27" s="25">
        <v>6264859</v>
      </c>
      <c r="L27" s="38">
        <v>289803</v>
      </c>
      <c r="M27" s="25">
        <v>446966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248379</v>
      </c>
      <c r="T27" s="40">
        <v>0</v>
      </c>
      <c r="U27" s="25">
        <v>0</v>
      </c>
      <c r="V27" s="26">
        <f t="shared" si="1"/>
        <v>0.6839746904663353</v>
      </c>
    </row>
    <row r="28" spans="1:22" ht="12.75" outlineLevel="2">
      <c r="A28" s="21" t="s">
        <v>10</v>
      </c>
      <c r="B28" s="22" t="s">
        <v>54</v>
      </c>
      <c r="C28" s="22" t="s">
        <v>11</v>
      </c>
      <c r="D28" s="22" t="s">
        <v>12</v>
      </c>
      <c r="E28" s="22" t="s">
        <v>15</v>
      </c>
      <c r="F28" s="23"/>
      <c r="G28" s="24" t="s">
        <v>55</v>
      </c>
      <c r="H28" s="37">
        <v>17321935</v>
      </c>
      <c r="I28" s="37">
        <v>1614285</v>
      </c>
      <c r="J28" s="25">
        <v>18656747</v>
      </c>
      <c r="K28" s="25">
        <v>462021</v>
      </c>
      <c r="L28" s="38">
        <v>-1334812</v>
      </c>
      <c r="M28" s="25">
        <v>1722222</v>
      </c>
      <c r="N28" s="25">
        <v>1722222</v>
      </c>
      <c r="O28" s="25">
        <v>0</v>
      </c>
      <c r="P28" s="25">
        <v>387410</v>
      </c>
      <c r="Q28" s="25">
        <v>387410</v>
      </c>
      <c r="R28" s="25">
        <v>0</v>
      </c>
      <c r="S28" s="25">
        <v>2562940</v>
      </c>
      <c r="T28" s="40">
        <v>0</v>
      </c>
      <c r="U28" s="25"/>
      <c r="V28" s="26">
        <f t="shared" si="1"/>
        <v>14.79592204912442</v>
      </c>
    </row>
    <row r="29" spans="1:22" ht="12.75" outlineLevel="2">
      <c r="A29" s="21" t="s">
        <v>10</v>
      </c>
      <c r="B29" s="22" t="s">
        <v>56</v>
      </c>
      <c r="C29" s="22" t="s">
        <v>11</v>
      </c>
      <c r="D29" s="22" t="s">
        <v>12</v>
      </c>
      <c r="E29" s="22" t="s">
        <v>15</v>
      </c>
      <c r="F29" s="23"/>
      <c r="G29" s="24" t="s">
        <v>57</v>
      </c>
      <c r="H29" s="37">
        <v>28769547</v>
      </c>
      <c r="I29" s="37">
        <v>1185880</v>
      </c>
      <c r="J29" s="25">
        <v>28858887</v>
      </c>
      <c r="K29" s="25">
        <v>2813997</v>
      </c>
      <c r="L29" s="38">
        <v>-89340</v>
      </c>
      <c r="M29" s="25">
        <v>247229</v>
      </c>
      <c r="N29" s="25">
        <v>0</v>
      </c>
      <c r="O29" s="25">
        <v>0</v>
      </c>
      <c r="P29" s="25">
        <v>100000</v>
      </c>
      <c r="Q29" s="25">
        <v>0</v>
      </c>
      <c r="R29" s="25">
        <v>0</v>
      </c>
      <c r="S29" s="25">
        <v>597422</v>
      </c>
      <c r="T29" s="40">
        <v>100000</v>
      </c>
      <c r="U29" s="25">
        <v>0</v>
      </c>
      <c r="V29" s="26">
        <f t="shared" si="1"/>
        <v>2.076577709061599</v>
      </c>
    </row>
    <row r="30" spans="1:22" ht="12.75" outlineLevel="2">
      <c r="A30" s="21" t="s">
        <v>10</v>
      </c>
      <c r="B30" s="22" t="s">
        <v>58</v>
      </c>
      <c r="C30" s="22" t="s">
        <v>11</v>
      </c>
      <c r="D30" s="22" t="s">
        <v>12</v>
      </c>
      <c r="E30" s="22" t="s">
        <v>15</v>
      </c>
      <c r="F30" s="23"/>
      <c r="G30" s="24" t="s">
        <v>59</v>
      </c>
      <c r="H30" s="37">
        <v>30867087</v>
      </c>
      <c r="I30" s="37">
        <v>2669157</v>
      </c>
      <c r="J30" s="25">
        <v>31247508</v>
      </c>
      <c r="K30" s="25">
        <v>1828175</v>
      </c>
      <c r="L30" s="38">
        <v>-380421</v>
      </c>
      <c r="M30" s="25">
        <v>2325028</v>
      </c>
      <c r="N30" s="25">
        <v>0</v>
      </c>
      <c r="O30" s="25">
        <v>0</v>
      </c>
      <c r="P30" s="25">
        <v>15701</v>
      </c>
      <c r="Q30" s="25">
        <v>15701</v>
      </c>
      <c r="R30" s="25">
        <v>0</v>
      </c>
      <c r="S30" s="25">
        <v>3469479</v>
      </c>
      <c r="T30" s="40">
        <v>258687</v>
      </c>
      <c r="U30" s="25"/>
      <c r="V30" s="26">
        <f t="shared" si="1"/>
        <v>11.240059679100915</v>
      </c>
    </row>
    <row r="31" spans="1:22" ht="12.75" outlineLevel="2">
      <c r="A31" s="21" t="s">
        <v>10</v>
      </c>
      <c r="B31" s="22" t="s">
        <v>60</v>
      </c>
      <c r="C31" s="22" t="s">
        <v>11</v>
      </c>
      <c r="D31" s="22" t="s">
        <v>12</v>
      </c>
      <c r="E31" s="22" t="s">
        <v>15</v>
      </c>
      <c r="F31" s="23"/>
      <c r="G31" s="24" t="s">
        <v>61</v>
      </c>
      <c r="H31" s="37">
        <v>48604408</v>
      </c>
      <c r="I31" s="37">
        <v>3786723</v>
      </c>
      <c r="J31" s="25">
        <v>48945740</v>
      </c>
      <c r="K31" s="25">
        <v>822463</v>
      </c>
      <c r="L31" s="38">
        <v>-341332</v>
      </c>
      <c r="M31" s="25">
        <v>994378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412789</v>
      </c>
      <c r="T31" s="40">
        <v>0</v>
      </c>
      <c r="U31" s="25">
        <v>0</v>
      </c>
      <c r="V31" s="26">
        <f t="shared" si="1"/>
        <v>0.8492830526811478</v>
      </c>
    </row>
    <row r="32" spans="1:22" ht="12.75" outlineLevel="2">
      <c r="A32" s="21" t="s">
        <v>10</v>
      </c>
      <c r="B32" s="22" t="s">
        <v>62</v>
      </c>
      <c r="C32" s="22" t="s">
        <v>11</v>
      </c>
      <c r="D32" s="22" t="s">
        <v>12</v>
      </c>
      <c r="E32" s="22" t="s">
        <v>15</v>
      </c>
      <c r="F32" s="23"/>
      <c r="G32" s="24" t="s">
        <v>63</v>
      </c>
      <c r="H32" s="37">
        <v>48820247</v>
      </c>
      <c r="I32" s="37">
        <v>3775801</v>
      </c>
      <c r="J32" s="25">
        <v>53640988</v>
      </c>
      <c r="K32" s="25">
        <v>1677917</v>
      </c>
      <c r="L32" s="38">
        <v>-4820741</v>
      </c>
      <c r="M32" s="25">
        <v>5281131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5516277</v>
      </c>
      <c r="T32" s="40">
        <v>0</v>
      </c>
      <c r="U32" s="25">
        <v>5000000</v>
      </c>
      <c r="V32" s="26">
        <f t="shared" si="1"/>
        <v>11.299158318473891</v>
      </c>
    </row>
    <row r="33" spans="1:22" ht="12.75" outlineLevel="2">
      <c r="A33" s="21" t="s">
        <v>10</v>
      </c>
      <c r="B33" s="22" t="s">
        <v>64</v>
      </c>
      <c r="C33" s="22" t="s">
        <v>11</v>
      </c>
      <c r="D33" s="22" t="s">
        <v>12</v>
      </c>
      <c r="E33" s="22" t="s">
        <v>15</v>
      </c>
      <c r="F33" s="23"/>
      <c r="G33" s="24" t="s">
        <v>65</v>
      </c>
      <c r="H33" s="37">
        <v>24653667</v>
      </c>
      <c r="I33" s="37">
        <v>1250042</v>
      </c>
      <c r="J33" s="25">
        <v>28749785</v>
      </c>
      <c r="K33" s="25">
        <v>4363765</v>
      </c>
      <c r="L33" s="38">
        <v>-4096118</v>
      </c>
      <c r="M33" s="25">
        <v>4203926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4409152</v>
      </c>
      <c r="T33" s="40">
        <v>0</v>
      </c>
      <c r="U33" s="25">
        <v>4000000</v>
      </c>
      <c r="V33" s="26">
        <f t="shared" si="1"/>
        <v>17.88436584302043</v>
      </c>
    </row>
    <row r="34" spans="1:22" s="14" customFormat="1" ht="12.75" outlineLevel="1">
      <c r="A34" s="15"/>
      <c r="B34" s="16"/>
      <c r="C34" s="16"/>
      <c r="D34" s="16"/>
      <c r="E34" s="17"/>
      <c r="F34" s="18" t="s">
        <v>241</v>
      </c>
      <c r="G34" s="17"/>
      <c r="H34" s="19">
        <f>SUBTOTAL(9,H35:H38)</f>
        <v>2163767455</v>
      </c>
      <c r="I34" s="19">
        <f>SUBTOTAL(9,I35:I38)</f>
        <v>1169221058</v>
      </c>
      <c r="J34" s="19">
        <f>SUBTOTAL(9,J35:J38)</f>
        <v>2308268026</v>
      </c>
      <c r="K34" s="19">
        <f>SUBTOTAL(9,K35:K38)</f>
        <v>411817219</v>
      </c>
      <c r="L34" s="19">
        <f aca="true" t="shared" si="4" ref="L34:S34">SUBTOTAL(9,L35:L38)</f>
        <v>-144500571</v>
      </c>
      <c r="M34" s="19">
        <f t="shared" si="4"/>
        <v>205872891</v>
      </c>
      <c r="N34" s="19">
        <f t="shared" si="4"/>
        <v>164596095</v>
      </c>
      <c r="O34" s="19">
        <f t="shared" si="4"/>
        <v>0</v>
      </c>
      <c r="P34" s="19">
        <f t="shared" si="4"/>
        <v>42833443</v>
      </c>
      <c r="Q34" s="19">
        <f t="shared" si="4"/>
        <v>7737830</v>
      </c>
      <c r="R34" s="19">
        <f t="shared" si="4"/>
        <v>0</v>
      </c>
      <c r="S34" s="19">
        <f t="shared" si="4"/>
        <v>418728217</v>
      </c>
      <c r="T34" s="19">
        <f>SUBTOTAL(9,T35:T38)</f>
        <v>346834240</v>
      </c>
      <c r="U34" s="19">
        <f>SUBTOTAL(9,U35:U38)</f>
        <v>40675000</v>
      </c>
      <c r="V34" s="20">
        <f t="shared" si="1"/>
        <v>19.351812323103825</v>
      </c>
    </row>
    <row r="35" spans="1:22" ht="12.75" outlineLevel="2">
      <c r="A35" s="21" t="s">
        <v>10</v>
      </c>
      <c r="B35" s="22" t="s">
        <v>66</v>
      </c>
      <c r="C35" s="22" t="s">
        <v>11</v>
      </c>
      <c r="D35" s="22" t="s">
        <v>12</v>
      </c>
      <c r="E35" s="22" t="s">
        <v>67</v>
      </c>
      <c r="F35" s="23"/>
      <c r="G35" s="24" t="s">
        <v>68</v>
      </c>
      <c r="H35" s="25">
        <v>202518051</v>
      </c>
      <c r="I35" s="25">
        <v>89556285</v>
      </c>
      <c r="J35" s="25">
        <v>214793327</v>
      </c>
      <c r="K35" s="25">
        <v>46290935</v>
      </c>
      <c r="L35" s="38">
        <v>-12275276</v>
      </c>
      <c r="M35" s="25">
        <v>24068643</v>
      </c>
      <c r="N35" s="25">
        <v>14221638</v>
      </c>
      <c r="O35" s="25">
        <v>0</v>
      </c>
      <c r="P35" s="25">
        <v>5795280</v>
      </c>
      <c r="Q35" s="25">
        <v>3532280</v>
      </c>
      <c r="R35" s="25">
        <v>0</v>
      </c>
      <c r="S35" s="25">
        <v>26895006</v>
      </c>
      <c r="T35" s="40">
        <v>26568039</v>
      </c>
      <c r="U35" s="25"/>
      <c r="V35" s="26">
        <f t="shared" si="1"/>
        <v>13.280300628609151</v>
      </c>
    </row>
    <row r="36" spans="1:22" ht="12.75" outlineLevel="2">
      <c r="A36" s="21" t="s">
        <v>10</v>
      </c>
      <c r="B36" s="22" t="s">
        <v>69</v>
      </c>
      <c r="C36" s="22" t="s">
        <v>11</v>
      </c>
      <c r="D36" s="22" t="s">
        <v>12</v>
      </c>
      <c r="E36" s="22" t="s">
        <v>67</v>
      </c>
      <c r="F36" s="23"/>
      <c r="G36" s="24" t="s">
        <v>70</v>
      </c>
      <c r="H36" s="25">
        <v>215609496</v>
      </c>
      <c r="I36" s="25">
        <v>85585367</v>
      </c>
      <c r="J36" s="25">
        <v>215710923</v>
      </c>
      <c r="K36" s="25">
        <v>9714802</v>
      </c>
      <c r="L36" s="38">
        <v>-101427</v>
      </c>
      <c r="M36" s="25">
        <v>8369065</v>
      </c>
      <c r="N36" s="25">
        <v>8063871</v>
      </c>
      <c r="O36" s="25">
        <v>0</v>
      </c>
      <c r="P36" s="25">
        <v>8267638</v>
      </c>
      <c r="Q36" s="25">
        <v>1227638</v>
      </c>
      <c r="R36" s="25">
        <v>0</v>
      </c>
      <c r="S36" s="25">
        <v>28609685</v>
      </c>
      <c r="T36" s="40">
        <v>14045362</v>
      </c>
      <c r="U36" s="25">
        <v>14000000</v>
      </c>
      <c r="V36" s="26">
        <f t="shared" si="1"/>
        <v>13.269213801232576</v>
      </c>
    </row>
    <row r="37" spans="1:22" ht="12.75" outlineLevel="2">
      <c r="A37" s="21" t="s">
        <v>10</v>
      </c>
      <c r="B37" s="22" t="s">
        <v>233</v>
      </c>
      <c r="C37" s="22" t="s">
        <v>11</v>
      </c>
      <c r="D37" s="22" t="s">
        <v>12</v>
      </c>
      <c r="E37" s="22" t="s">
        <v>67</v>
      </c>
      <c r="F37" s="23"/>
      <c r="G37" s="35" t="s">
        <v>103</v>
      </c>
      <c r="H37" s="25">
        <v>257095060</v>
      </c>
      <c r="I37" s="25">
        <v>119871529</v>
      </c>
      <c r="J37" s="25">
        <v>256461738</v>
      </c>
      <c r="K37" s="25">
        <v>35883559</v>
      </c>
      <c r="L37" s="38">
        <v>633322</v>
      </c>
      <c r="M37" s="25">
        <v>20988470</v>
      </c>
      <c r="N37" s="25">
        <v>16950764</v>
      </c>
      <c r="O37" s="25">
        <v>0</v>
      </c>
      <c r="P37" s="25">
        <v>20211613</v>
      </c>
      <c r="Q37" s="25">
        <v>0</v>
      </c>
      <c r="R37" s="25">
        <v>0</v>
      </c>
      <c r="S37" s="25">
        <v>32927921</v>
      </c>
      <c r="T37" s="40">
        <v>24442970</v>
      </c>
      <c r="U37" s="25">
        <v>0</v>
      </c>
      <c r="V37" s="26">
        <f t="shared" si="1"/>
        <v>12.807683274816718</v>
      </c>
    </row>
    <row r="38" spans="1:22" ht="12.75" outlineLevel="2">
      <c r="A38" s="21" t="s">
        <v>10</v>
      </c>
      <c r="B38" s="22" t="s">
        <v>71</v>
      </c>
      <c r="C38" s="22" t="s">
        <v>11</v>
      </c>
      <c r="D38" s="22" t="s">
        <v>12</v>
      </c>
      <c r="E38" s="22" t="s">
        <v>67</v>
      </c>
      <c r="F38" s="23"/>
      <c r="G38" s="24" t="s">
        <v>72</v>
      </c>
      <c r="H38" s="25">
        <v>1488544848</v>
      </c>
      <c r="I38" s="25">
        <v>874207877</v>
      </c>
      <c r="J38" s="25">
        <v>1621302038</v>
      </c>
      <c r="K38" s="25">
        <v>319927923</v>
      </c>
      <c r="L38" s="38">
        <v>-132757190</v>
      </c>
      <c r="M38" s="25">
        <v>152446713</v>
      </c>
      <c r="N38" s="25">
        <v>125359822</v>
      </c>
      <c r="O38" s="25">
        <v>0</v>
      </c>
      <c r="P38" s="25">
        <v>8558912</v>
      </c>
      <c r="Q38" s="25">
        <v>2977912</v>
      </c>
      <c r="R38" s="25">
        <v>0</v>
      </c>
      <c r="S38" s="25">
        <v>330295605</v>
      </c>
      <c r="T38" s="40">
        <v>281777869</v>
      </c>
      <c r="U38" s="25">
        <v>26675000</v>
      </c>
      <c r="V38" s="26">
        <f t="shared" si="1"/>
        <v>22.189160470628963</v>
      </c>
    </row>
    <row r="39" spans="1:22" s="14" customFormat="1" ht="12.75" outlineLevel="2">
      <c r="A39" s="15"/>
      <c r="B39" s="16"/>
      <c r="C39" s="16"/>
      <c r="D39" s="16"/>
      <c r="E39" s="17"/>
      <c r="F39" s="18" t="s">
        <v>73</v>
      </c>
      <c r="G39" s="17"/>
      <c r="H39" s="19">
        <f aca="true" t="shared" si="5" ref="H39:S39">H40+H73+H153</f>
        <v>2595020127</v>
      </c>
      <c r="I39" s="19">
        <f t="shared" si="5"/>
        <v>1472654988</v>
      </c>
      <c r="J39" s="19">
        <f t="shared" si="5"/>
        <v>2741233165</v>
      </c>
      <c r="K39" s="19">
        <f t="shared" si="5"/>
        <v>613132402</v>
      </c>
      <c r="L39" s="19">
        <f t="shared" si="5"/>
        <v>-146213038</v>
      </c>
      <c r="M39" s="19">
        <f t="shared" si="5"/>
        <v>277241244</v>
      </c>
      <c r="N39" s="19">
        <f t="shared" si="5"/>
        <v>106786788</v>
      </c>
      <c r="O39" s="19">
        <f t="shared" si="5"/>
        <v>203002</v>
      </c>
      <c r="P39" s="19">
        <f t="shared" si="5"/>
        <v>67015120</v>
      </c>
      <c r="Q39" s="19">
        <f t="shared" si="5"/>
        <v>32496621</v>
      </c>
      <c r="R39" s="19">
        <f t="shared" si="5"/>
        <v>1672584</v>
      </c>
      <c r="S39" s="19">
        <f t="shared" si="5"/>
        <v>546195725</v>
      </c>
      <c r="T39" s="19">
        <f>T40+T73+T153</f>
        <v>392384742</v>
      </c>
      <c r="U39" s="19">
        <f>U40+U73+U153</f>
        <v>77462856</v>
      </c>
      <c r="V39" s="20">
        <f t="shared" si="1"/>
        <v>21.047841568436514</v>
      </c>
    </row>
    <row r="40" spans="1:22" s="14" customFormat="1" ht="12.75" outlineLevel="1">
      <c r="A40" s="15"/>
      <c r="B40" s="16"/>
      <c r="C40" s="16"/>
      <c r="D40" s="16"/>
      <c r="E40" s="17"/>
      <c r="F40" s="18" t="s">
        <v>74</v>
      </c>
      <c r="G40" s="17"/>
      <c r="H40" s="19">
        <f>SUBTOTAL(9,H41:H72)</f>
        <v>912680455</v>
      </c>
      <c r="I40" s="19">
        <f>SUBTOTAL(9,I41:I72)</f>
        <v>570021795</v>
      </c>
      <c r="J40" s="19">
        <f>SUBTOTAL(9,J41:J72)</f>
        <v>981075977</v>
      </c>
      <c r="K40" s="19">
        <f>SUBTOTAL(9,K41:K72)</f>
        <v>212503696</v>
      </c>
      <c r="L40" s="19">
        <f aca="true" t="shared" si="6" ref="L40:S40">SUBTOTAL(9,L41:L72)</f>
        <v>-68395522</v>
      </c>
      <c r="M40" s="19">
        <f t="shared" si="6"/>
        <v>112351019</v>
      </c>
      <c r="N40" s="19">
        <f t="shared" si="6"/>
        <v>46121618</v>
      </c>
      <c r="O40" s="19">
        <f t="shared" si="6"/>
        <v>0</v>
      </c>
      <c r="P40" s="19">
        <f t="shared" si="6"/>
        <v>27014011</v>
      </c>
      <c r="Q40" s="19">
        <f t="shared" si="6"/>
        <v>12489838</v>
      </c>
      <c r="R40" s="19">
        <f t="shared" si="6"/>
        <v>0</v>
      </c>
      <c r="S40" s="19">
        <f t="shared" si="6"/>
        <v>259172831</v>
      </c>
      <c r="T40" s="19">
        <f>SUBTOTAL(9,T41:T72)</f>
        <v>173283562</v>
      </c>
      <c r="U40" s="19">
        <f>SUBTOTAL(9,U41:U72)</f>
        <v>51600000</v>
      </c>
      <c r="V40" s="20">
        <f t="shared" si="1"/>
        <v>28.396886290284368</v>
      </c>
    </row>
    <row r="41" spans="1:22" ht="12.75" outlineLevel="2">
      <c r="A41" s="21" t="s">
        <v>10</v>
      </c>
      <c r="B41" s="22" t="s">
        <v>10</v>
      </c>
      <c r="C41" s="22" t="s">
        <v>14</v>
      </c>
      <c r="D41" s="22" t="s">
        <v>15</v>
      </c>
      <c r="E41" s="22" t="s">
        <v>12</v>
      </c>
      <c r="F41" s="23"/>
      <c r="G41" s="24" t="s">
        <v>76</v>
      </c>
      <c r="H41" s="25">
        <v>40475477</v>
      </c>
      <c r="I41" s="37">
        <v>26197311</v>
      </c>
      <c r="J41" s="25">
        <v>39933042</v>
      </c>
      <c r="K41" s="25">
        <v>7125335</v>
      </c>
      <c r="L41" s="38">
        <v>542435</v>
      </c>
      <c r="M41" s="25">
        <v>784248</v>
      </c>
      <c r="N41" s="25">
        <v>0</v>
      </c>
      <c r="O41" s="25">
        <v>0</v>
      </c>
      <c r="P41" s="25">
        <v>1162522</v>
      </c>
      <c r="Q41" s="25">
        <v>23208</v>
      </c>
      <c r="R41" s="25">
        <v>0</v>
      </c>
      <c r="S41" s="25">
        <v>5440693</v>
      </c>
      <c r="T41" s="40">
        <v>185942</v>
      </c>
      <c r="U41" s="25">
        <v>5000000</v>
      </c>
      <c r="V41" s="26">
        <f t="shared" si="1"/>
        <v>13.441949059673835</v>
      </c>
    </row>
    <row r="42" spans="1:22" ht="12.75" outlineLevel="2">
      <c r="A42" s="21" t="s">
        <v>10</v>
      </c>
      <c r="B42" s="22" t="s">
        <v>54</v>
      </c>
      <c r="C42" s="22" t="s">
        <v>14</v>
      </c>
      <c r="D42" s="22" t="s">
        <v>15</v>
      </c>
      <c r="E42" s="22" t="s">
        <v>12</v>
      </c>
      <c r="F42" s="23"/>
      <c r="G42" s="24" t="s">
        <v>100</v>
      </c>
      <c r="H42" s="25">
        <v>16905423</v>
      </c>
      <c r="I42" s="37">
        <v>7942314</v>
      </c>
      <c r="J42" s="25">
        <v>16804805</v>
      </c>
      <c r="K42" s="25">
        <v>1199234</v>
      </c>
      <c r="L42" s="38">
        <v>100618</v>
      </c>
      <c r="M42" s="25">
        <v>418235</v>
      </c>
      <c r="N42" s="25">
        <v>0</v>
      </c>
      <c r="O42" s="25">
        <v>0</v>
      </c>
      <c r="P42" s="25">
        <v>90000</v>
      </c>
      <c r="Q42" s="25">
        <v>0</v>
      </c>
      <c r="R42" s="25">
        <v>0</v>
      </c>
      <c r="S42" s="25">
        <v>82491</v>
      </c>
      <c r="T42" s="40">
        <v>32100</v>
      </c>
      <c r="U42" s="25">
        <v>0</v>
      </c>
      <c r="V42" s="26">
        <f t="shared" si="1"/>
        <v>0.48795584706753564</v>
      </c>
    </row>
    <row r="43" spans="1:22" ht="12.75" outlineLevel="2">
      <c r="A43" s="21" t="s">
        <v>10</v>
      </c>
      <c r="B43" s="22" t="s">
        <v>14</v>
      </c>
      <c r="C43" s="22" t="s">
        <v>14</v>
      </c>
      <c r="D43" s="22" t="s">
        <v>15</v>
      </c>
      <c r="E43" s="22" t="s">
        <v>12</v>
      </c>
      <c r="F43" s="23"/>
      <c r="G43" s="24" t="s">
        <v>75</v>
      </c>
      <c r="H43" s="25">
        <v>52715345</v>
      </c>
      <c r="I43" s="37">
        <v>33960439</v>
      </c>
      <c r="J43" s="25">
        <v>52752628</v>
      </c>
      <c r="K43" s="25">
        <v>13060293</v>
      </c>
      <c r="L43" s="38">
        <v>-37283</v>
      </c>
      <c r="M43" s="25">
        <v>4482308</v>
      </c>
      <c r="N43" s="25">
        <v>0</v>
      </c>
      <c r="O43" s="25">
        <v>0</v>
      </c>
      <c r="P43" s="25">
        <v>560000</v>
      </c>
      <c r="Q43" s="25">
        <v>0</v>
      </c>
      <c r="R43" s="25"/>
      <c r="S43" s="25">
        <v>2474612</v>
      </c>
      <c r="T43" s="40">
        <v>2272930</v>
      </c>
      <c r="U43" s="25"/>
      <c r="V43" s="26">
        <f t="shared" si="1"/>
        <v>4.694291576769535</v>
      </c>
    </row>
    <row r="44" spans="1:22" ht="12.75" outlineLevel="2">
      <c r="A44" s="21" t="s">
        <v>10</v>
      </c>
      <c r="B44" s="22" t="s">
        <v>30</v>
      </c>
      <c r="C44" s="22" t="s">
        <v>14</v>
      </c>
      <c r="D44" s="22" t="s">
        <v>15</v>
      </c>
      <c r="E44" s="22" t="s">
        <v>12</v>
      </c>
      <c r="F44" s="23"/>
      <c r="G44" s="24" t="s">
        <v>92</v>
      </c>
      <c r="H44" s="25">
        <v>17810863</v>
      </c>
      <c r="I44" s="37">
        <v>7252865</v>
      </c>
      <c r="J44" s="25">
        <v>17728415</v>
      </c>
      <c r="K44" s="25">
        <v>451264</v>
      </c>
      <c r="L44" s="38">
        <v>82448</v>
      </c>
      <c r="M44" s="25">
        <v>300000</v>
      </c>
      <c r="N44" s="25">
        <v>300000</v>
      </c>
      <c r="O44" s="25">
        <v>0</v>
      </c>
      <c r="P44" s="25">
        <v>350000</v>
      </c>
      <c r="Q44" s="25">
        <v>0</v>
      </c>
      <c r="R44" s="25">
        <v>0</v>
      </c>
      <c r="S44" s="25">
        <v>2491754</v>
      </c>
      <c r="T44" s="40">
        <v>2250000</v>
      </c>
      <c r="U44" s="25"/>
      <c r="V44" s="26">
        <f t="shared" si="1"/>
        <v>13.990080098869997</v>
      </c>
    </row>
    <row r="45" spans="1:22" ht="12.75" outlineLevel="2">
      <c r="A45" s="21" t="s">
        <v>10</v>
      </c>
      <c r="B45" s="22" t="s">
        <v>28</v>
      </c>
      <c r="C45" s="22" t="s">
        <v>14</v>
      </c>
      <c r="D45" s="22" t="s">
        <v>15</v>
      </c>
      <c r="E45" s="22" t="s">
        <v>12</v>
      </c>
      <c r="F45" s="23"/>
      <c r="G45" s="24" t="s">
        <v>87</v>
      </c>
      <c r="H45" s="25">
        <v>11567106</v>
      </c>
      <c r="I45" s="37">
        <v>5277439</v>
      </c>
      <c r="J45" s="25">
        <v>12878348</v>
      </c>
      <c r="K45" s="25">
        <v>3247586</v>
      </c>
      <c r="L45" s="38">
        <v>-1311242</v>
      </c>
      <c r="M45" s="25">
        <v>1511242</v>
      </c>
      <c r="N45" s="25">
        <v>1473980</v>
      </c>
      <c r="O45" s="25">
        <v>0</v>
      </c>
      <c r="P45" s="25">
        <v>200000</v>
      </c>
      <c r="Q45" s="25">
        <v>200000</v>
      </c>
      <c r="R45" s="25">
        <v>0</v>
      </c>
      <c r="S45" s="25">
        <v>1821563</v>
      </c>
      <c r="T45" s="40">
        <v>1473980</v>
      </c>
      <c r="U45" s="25"/>
      <c r="V45" s="26">
        <f t="shared" si="1"/>
        <v>15.747785141763204</v>
      </c>
    </row>
    <row r="46" spans="1:22" ht="12.75" outlineLevel="2">
      <c r="A46" s="21" t="s">
        <v>10</v>
      </c>
      <c r="B46" s="22" t="s">
        <v>10</v>
      </c>
      <c r="C46" s="22" t="s">
        <v>10</v>
      </c>
      <c r="D46" s="22" t="s">
        <v>15</v>
      </c>
      <c r="E46" s="22" t="s">
        <v>12</v>
      </c>
      <c r="F46" s="23"/>
      <c r="G46" s="24" t="s">
        <v>77</v>
      </c>
      <c r="H46" s="25">
        <v>37090871</v>
      </c>
      <c r="I46" s="37">
        <v>21073721</v>
      </c>
      <c r="J46" s="25">
        <v>38221316</v>
      </c>
      <c r="K46" s="25">
        <v>4845876</v>
      </c>
      <c r="L46" s="38">
        <v>-1130445</v>
      </c>
      <c r="M46" s="25">
        <v>1937330</v>
      </c>
      <c r="N46" s="25">
        <v>867934</v>
      </c>
      <c r="O46" s="25">
        <v>0</v>
      </c>
      <c r="P46" s="25">
        <v>0</v>
      </c>
      <c r="Q46" s="25">
        <v>0</v>
      </c>
      <c r="R46" s="25">
        <v>0</v>
      </c>
      <c r="S46" s="25">
        <v>1821170</v>
      </c>
      <c r="T46" s="40">
        <v>1140107</v>
      </c>
      <c r="U46" s="25"/>
      <c r="V46" s="26">
        <f t="shared" si="1"/>
        <v>4.910022199262993</v>
      </c>
    </row>
    <row r="47" spans="1:22" ht="12.75" outlineLevel="2">
      <c r="A47" s="21" t="s">
        <v>10</v>
      </c>
      <c r="B47" s="22" t="s">
        <v>18</v>
      </c>
      <c r="C47" s="22" t="s">
        <v>14</v>
      </c>
      <c r="D47" s="22" t="s">
        <v>15</v>
      </c>
      <c r="E47" s="22" t="s">
        <v>12</v>
      </c>
      <c r="F47" s="23"/>
      <c r="G47" s="24" t="s">
        <v>80</v>
      </c>
      <c r="H47" s="25">
        <v>91650809</v>
      </c>
      <c r="I47" s="37">
        <v>59357152</v>
      </c>
      <c r="J47" s="25">
        <v>122961033</v>
      </c>
      <c r="K47" s="25">
        <v>46542654</v>
      </c>
      <c r="L47" s="38">
        <v>-31310224</v>
      </c>
      <c r="M47" s="25">
        <v>31868361</v>
      </c>
      <c r="N47" s="25">
        <v>11295142</v>
      </c>
      <c r="O47" s="25">
        <v>0</v>
      </c>
      <c r="P47" s="25">
        <v>558137</v>
      </c>
      <c r="Q47" s="25">
        <v>212137</v>
      </c>
      <c r="R47" s="25">
        <v>0</v>
      </c>
      <c r="S47" s="25">
        <v>42367233</v>
      </c>
      <c r="T47" s="40">
        <v>42278586</v>
      </c>
      <c r="U47" s="25"/>
      <c r="V47" s="26">
        <f t="shared" si="1"/>
        <v>46.22679653596948</v>
      </c>
    </row>
    <row r="48" spans="1:22" ht="12.75" outlineLevel="2">
      <c r="A48" s="21" t="s">
        <v>10</v>
      </c>
      <c r="B48" s="22" t="s">
        <v>22</v>
      </c>
      <c r="C48" s="22" t="s">
        <v>14</v>
      </c>
      <c r="D48" s="22" t="s">
        <v>15</v>
      </c>
      <c r="E48" s="22" t="s">
        <v>12</v>
      </c>
      <c r="F48" s="23"/>
      <c r="G48" s="24" t="s">
        <v>81</v>
      </c>
      <c r="H48" s="25">
        <v>29467958</v>
      </c>
      <c r="I48" s="37">
        <v>16579697</v>
      </c>
      <c r="J48" s="25">
        <v>30724646</v>
      </c>
      <c r="K48" s="25">
        <v>3168955</v>
      </c>
      <c r="L48" s="38">
        <v>-1256688</v>
      </c>
      <c r="M48" s="25">
        <v>1490933</v>
      </c>
      <c r="N48" s="25">
        <v>0</v>
      </c>
      <c r="O48" s="25">
        <v>0</v>
      </c>
      <c r="P48" s="25">
        <v>145000</v>
      </c>
      <c r="Q48" s="25">
        <v>0</v>
      </c>
      <c r="R48" s="25">
        <v>0</v>
      </c>
      <c r="S48" s="25">
        <v>11809027</v>
      </c>
      <c r="T48" s="40">
        <v>2351100</v>
      </c>
      <c r="U48" s="25">
        <v>8500000</v>
      </c>
      <c r="V48" s="26">
        <f t="shared" si="1"/>
        <v>40.074127294466756</v>
      </c>
    </row>
    <row r="49" spans="1:22" ht="12.75" outlineLevel="2">
      <c r="A49" s="21" t="s">
        <v>10</v>
      </c>
      <c r="B49" s="22" t="s">
        <v>54</v>
      </c>
      <c r="C49" s="22" t="s">
        <v>10</v>
      </c>
      <c r="D49" s="22" t="s">
        <v>15</v>
      </c>
      <c r="E49" s="22" t="s">
        <v>12</v>
      </c>
      <c r="F49" s="23"/>
      <c r="G49" s="24" t="s">
        <v>101</v>
      </c>
      <c r="H49" s="25">
        <v>7110308</v>
      </c>
      <c r="I49" s="37">
        <v>2547305</v>
      </c>
      <c r="J49" s="25">
        <v>6999660</v>
      </c>
      <c r="K49" s="25">
        <v>1520124</v>
      </c>
      <c r="L49" s="38">
        <v>110648</v>
      </c>
      <c r="M49" s="25">
        <v>0</v>
      </c>
      <c r="N49" s="25">
        <v>0</v>
      </c>
      <c r="O49" s="25">
        <v>0</v>
      </c>
      <c r="P49" s="25">
        <v>199725</v>
      </c>
      <c r="Q49" s="25">
        <v>199725</v>
      </c>
      <c r="R49" s="25">
        <v>0</v>
      </c>
      <c r="S49" s="25">
        <v>1613794</v>
      </c>
      <c r="T49" s="40">
        <v>1137473</v>
      </c>
      <c r="U49" s="25"/>
      <c r="V49" s="26">
        <f t="shared" si="1"/>
        <v>22.69654141564613</v>
      </c>
    </row>
    <row r="50" spans="1:22" ht="12.75" outlineLevel="2">
      <c r="A50" s="21" t="s">
        <v>10</v>
      </c>
      <c r="B50" s="22" t="s">
        <v>26</v>
      </c>
      <c r="C50" s="22" t="s">
        <v>14</v>
      </c>
      <c r="D50" s="22" t="s">
        <v>15</v>
      </c>
      <c r="E50" s="22" t="s">
        <v>12</v>
      </c>
      <c r="F50" s="23"/>
      <c r="G50" s="24" t="s">
        <v>86</v>
      </c>
      <c r="H50" s="25">
        <v>22310608</v>
      </c>
      <c r="I50" s="37">
        <v>10344306</v>
      </c>
      <c r="J50" s="25">
        <v>25288739</v>
      </c>
      <c r="K50" s="25">
        <v>7181154</v>
      </c>
      <c r="L50" s="38">
        <v>-2978131</v>
      </c>
      <c r="M50" s="25">
        <v>4072631</v>
      </c>
      <c r="N50" s="25">
        <v>365000</v>
      </c>
      <c r="O50" s="25">
        <v>0</v>
      </c>
      <c r="P50" s="25">
        <v>744120</v>
      </c>
      <c r="Q50" s="25">
        <v>364120</v>
      </c>
      <c r="R50" s="25">
        <v>0</v>
      </c>
      <c r="S50" s="25">
        <v>6398197</v>
      </c>
      <c r="T50" s="40">
        <v>6107871</v>
      </c>
      <c r="U50" s="25"/>
      <c r="V50" s="26">
        <f t="shared" si="1"/>
        <v>28.677824468073666</v>
      </c>
    </row>
    <row r="51" spans="1:22" ht="12.75" outlineLevel="2">
      <c r="A51" s="21" t="s">
        <v>10</v>
      </c>
      <c r="B51" s="22" t="s">
        <v>24</v>
      </c>
      <c r="C51" s="22" t="s">
        <v>14</v>
      </c>
      <c r="D51" s="22" t="s">
        <v>15</v>
      </c>
      <c r="E51" s="22" t="s">
        <v>12</v>
      </c>
      <c r="F51" s="23"/>
      <c r="G51" s="24" t="s">
        <v>82</v>
      </c>
      <c r="H51" s="25">
        <v>12275653</v>
      </c>
      <c r="I51" s="37">
        <v>9608943</v>
      </c>
      <c r="J51" s="25">
        <v>11631831</v>
      </c>
      <c r="K51" s="25">
        <v>2854952</v>
      </c>
      <c r="L51" s="38">
        <v>643822</v>
      </c>
      <c r="M51" s="25">
        <v>1655815</v>
      </c>
      <c r="N51" s="25">
        <v>0</v>
      </c>
      <c r="O51" s="25">
        <v>0</v>
      </c>
      <c r="P51" s="25">
        <v>1602488</v>
      </c>
      <c r="Q51" s="25">
        <v>102488</v>
      </c>
      <c r="R51" s="25"/>
      <c r="S51" s="25">
        <v>3827173</v>
      </c>
      <c r="T51" s="40">
        <v>358338</v>
      </c>
      <c r="U51" s="25">
        <v>3000000</v>
      </c>
      <c r="V51" s="26">
        <f t="shared" si="1"/>
        <v>31.17694024097944</v>
      </c>
    </row>
    <row r="52" spans="1:22" ht="12.75" outlineLevel="2">
      <c r="A52" s="21" t="s">
        <v>10</v>
      </c>
      <c r="B52" s="22" t="s">
        <v>28</v>
      </c>
      <c r="C52" s="22" t="s">
        <v>10</v>
      </c>
      <c r="D52" s="22" t="s">
        <v>15</v>
      </c>
      <c r="E52" s="22" t="s">
        <v>12</v>
      </c>
      <c r="F52" s="23"/>
      <c r="G52" s="24" t="s">
        <v>88</v>
      </c>
      <c r="H52" s="25">
        <v>37186763</v>
      </c>
      <c r="I52" s="37">
        <v>23123275</v>
      </c>
      <c r="J52" s="25">
        <v>35072574</v>
      </c>
      <c r="K52" s="25">
        <v>3904579</v>
      </c>
      <c r="L52" s="38">
        <v>2114189</v>
      </c>
      <c r="M52" s="25">
        <v>300000</v>
      </c>
      <c r="N52" s="25">
        <v>300000</v>
      </c>
      <c r="O52" s="25">
        <v>0</v>
      </c>
      <c r="P52" s="25">
        <v>1233928</v>
      </c>
      <c r="Q52" s="25">
        <v>1233928</v>
      </c>
      <c r="R52" s="25">
        <v>0</v>
      </c>
      <c r="S52" s="25">
        <v>22291635</v>
      </c>
      <c r="T52" s="40">
        <v>16136414</v>
      </c>
      <c r="U52" s="25"/>
      <c r="V52" s="26">
        <f t="shared" si="1"/>
        <v>59.94508045779623</v>
      </c>
    </row>
    <row r="53" spans="1:22" ht="12.75" outlineLevel="2">
      <c r="A53" s="21" t="s">
        <v>10</v>
      </c>
      <c r="B53" s="22" t="s">
        <v>24</v>
      </c>
      <c r="C53" s="22" t="s">
        <v>10</v>
      </c>
      <c r="D53" s="22" t="s">
        <v>15</v>
      </c>
      <c r="E53" s="22" t="s">
        <v>12</v>
      </c>
      <c r="F53" s="23"/>
      <c r="G53" s="24" t="s">
        <v>83</v>
      </c>
      <c r="H53" s="25">
        <v>13007864</v>
      </c>
      <c r="I53" s="37">
        <v>8128070</v>
      </c>
      <c r="J53" s="25">
        <v>11851353</v>
      </c>
      <c r="K53" s="25">
        <v>1033031</v>
      </c>
      <c r="L53" s="38">
        <v>1156511</v>
      </c>
      <c r="M53" s="25">
        <v>543271</v>
      </c>
      <c r="N53" s="25">
        <v>0</v>
      </c>
      <c r="O53" s="25">
        <v>0</v>
      </c>
      <c r="P53" s="25">
        <v>995675</v>
      </c>
      <c r="Q53" s="25">
        <v>652875</v>
      </c>
      <c r="R53" s="25">
        <v>0</v>
      </c>
      <c r="S53" s="25">
        <v>3959650</v>
      </c>
      <c r="T53" s="40">
        <v>3959650</v>
      </c>
      <c r="U53" s="25"/>
      <c r="V53" s="26">
        <f t="shared" si="1"/>
        <v>30.440432034037258</v>
      </c>
    </row>
    <row r="54" spans="1:22" ht="12.75" outlineLevel="2">
      <c r="A54" s="21" t="s">
        <v>10</v>
      </c>
      <c r="B54" s="22" t="s">
        <v>28</v>
      </c>
      <c r="C54" s="22" t="s">
        <v>18</v>
      </c>
      <c r="D54" s="22" t="s">
        <v>15</v>
      </c>
      <c r="E54" s="22" t="s">
        <v>12</v>
      </c>
      <c r="F54" s="23"/>
      <c r="G54" s="24" t="s">
        <v>89</v>
      </c>
      <c r="H54" s="25">
        <v>14242394</v>
      </c>
      <c r="I54" s="37">
        <v>9153674</v>
      </c>
      <c r="J54" s="25">
        <v>15054479</v>
      </c>
      <c r="K54" s="25">
        <v>2278251</v>
      </c>
      <c r="L54" s="38">
        <v>-812085</v>
      </c>
      <c r="M54" s="25">
        <v>1360000</v>
      </c>
      <c r="N54" s="25">
        <v>1325000</v>
      </c>
      <c r="O54" s="25">
        <v>0</v>
      </c>
      <c r="P54" s="25">
        <v>371120</v>
      </c>
      <c r="Q54" s="25">
        <v>40500</v>
      </c>
      <c r="R54" s="25">
        <v>0</v>
      </c>
      <c r="S54" s="25">
        <v>7505046</v>
      </c>
      <c r="T54" s="40">
        <v>5967675</v>
      </c>
      <c r="U54" s="25"/>
      <c r="V54" s="26">
        <f t="shared" si="1"/>
        <v>52.6951157228202</v>
      </c>
    </row>
    <row r="55" spans="1:22" ht="12.75" outlineLevel="2">
      <c r="A55" s="21" t="s">
        <v>10</v>
      </c>
      <c r="B55" s="22" t="s">
        <v>32</v>
      </c>
      <c r="C55" s="22" t="s">
        <v>14</v>
      </c>
      <c r="D55" s="22" t="s">
        <v>15</v>
      </c>
      <c r="E55" s="22" t="s">
        <v>12</v>
      </c>
      <c r="F55" s="23"/>
      <c r="G55" s="24" t="s">
        <v>93</v>
      </c>
      <c r="H55" s="25">
        <v>25994797</v>
      </c>
      <c r="I55" s="37">
        <v>16254870</v>
      </c>
      <c r="J55" s="25">
        <v>28131397</v>
      </c>
      <c r="K55" s="25">
        <v>5386585</v>
      </c>
      <c r="L55" s="38">
        <v>-2136600</v>
      </c>
      <c r="M55" s="25">
        <v>2779292</v>
      </c>
      <c r="N55" s="25">
        <v>2332105</v>
      </c>
      <c r="O55" s="25">
        <v>0</v>
      </c>
      <c r="P55" s="25">
        <v>531699</v>
      </c>
      <c r="Q55" s="25">
        <v>343699</v>
      </c>
      <c r="R55" s="25">
        <v>0</v>
      </c>
      <c r="S55" s="25">
        <v>9280124</v>
      </c>
      <c r="T55" s="40">
        <v>6632218</v>
      </c>
      <c r="U55" s="25"/>
      <c r="V55" s="26">
        <f t="shared" si="1"/>
        <v>35.69992872035123</v>
      </c>
    </row>
    <row r="56" spans="1:22" ht="12.75" outlineLevel="2">
      <c r="A56" s="21" t="s">
        <v>10</v>
      </c>
      <c r="B56" s="22" t="s">
        <v>34</v>
      </c>
      <c r="C56" s="22" t="s">
        <v>14</v>
      </c>
      <c r="D56" s="22" t="s">
        <v>15</v>
      </c>
      <c r="E56" s="22" t="s">
        <v>12</v>
      </c>
      <c r="F56" s="23"/>
      <c r="G56" s="24" t="s">
        <v>95</v>
      </c>
      <c r="H56" s="25">
        <v>110429855</v>
      </c>
      <c r="I56" s="37">
        <v>76278281</v>
      </c>
      <c r="J56" s="25">
        <v>115928301</v>
      </c>
      <c r="K56" s="25">
        <v>26670109</v>
      </c>
      <c r="L56" s="38">
        <v>-5498446</v>
      </c>
      <c r="M56" s="25">
        <v>13219079</v>
      </c>
      <c r="N56" s="25">
        <v>1385859</v>
      </c>
      <c r="O56" s="25">
        <v>0</v>
      </c>
      <c r="P56" s="25">
        <v>5000000</v>
      </c>
      <c r="Q56" s="25">
        <v>2000000</v>
      </c>
      <c r="R56" s="25">
        <v>0</v>
      </c>
      <c r="S56" s="25">
        <v>53737565</v>
      </c>
      <c r="T56" s="40">
        <v>17048796</v>
      </c>
      <c r="U56" s="25">
        <v>27000000</v>
      </c>
      <c r="V56" s="26">
        <f t="shared" si="1"/>
        <v>48.66217111305634</v>
      </c>
    </row>
    <row r="57" spans="1:22" ht="12.75" outlineLevel="2">
      <c r="A57" s="21" t="s">
        <v>10</v>
      </c>
      <c r="B57" s="22" t="s">
        <v>28</v>
      </c>
      <c r="C57" s="22" t="s">
        <v>20</v>
      </c>
      <c r="D57" s="22" t="s">
        <v>15</v>
      </c>
      <c r="E57" s="22" t="s">
        <v>12</v>
      </c>
      <c r="F57" s="23"/>
      <c r="G57" s="24" t="s">
        <v>90</v>
      </c>
      <c r="H57" s="25">
        <v>33818385</v>
      </c>
      <c r="I57" s="37">
        <v>22032674</v>
      </c>
      <c r="J57" s="25">
        <v>32884846</v>
      </c>
      <c r="K57" s="25">
        <v>9325198</v>
      </c>
      <c r="L57" s="38">
        <v>933539</v>
      </c>
      <c r="M57" s="25">
        <v>618775</v>
      </c>
      <c r="N57" s="25">
        <v>0</v>
      </c>
      <c r="O57" s="25">
        <v>0</v>
      </c>
      <c r="P57" s="25">
        <v>1488792</v>
      </c>
      <c r="Q57" s="25">
        <v>436792</v>
      </c>
      <c r="R57" s="25">
        <v>0</v>
      </c>
      <c r="S57" s="25">
        <v>7704963</v>
      </c>
      <c r="T57" s="40">
        <v>6218529</v>
      </c>
      <c r="U57" s="25"/>
      <c r="V57" s="26">
        <f t="shared" si="1"/>
        <v>22.783355858063594</v>
      </c>
    </row>
    <row r="58" spans="1:22" ht="12.75" outlineLevel="2">
      <c r="A58" s="21" t="s">
        <v>10</v>
      </c>
      <c r="B58" s="22" t="s">
        <v>40</v>
      </c>
      <c r="C58" s="22" t="s">
        <v>14</v>
      </c>
      <c r="D58" s="22" t="s">
        <v>15</v>
      </c>
      <c r="E58" s="22" t="s">
        <v>12</v>
      </c>
      <c r="F58" s="23"/>
      <c r="G58" s="24" t="s">
        <v>96</v>
      </c>
      <c r="H58" s="25">
        <v>42337102</v>
      </c>
      <c r="I58" s="37">
        <v>28076550</v>
      </c>
      <c r="J58" s="25">
        <v>44145421</v>
      </c>
      <c r="K58" s="25">
        <v>8132349</v>
      </c>
      <c r="L58" s="38">
        <v>-1808319</v>
      </c>
      <c r="M58" s="25">
        <v>4255505</v>
      </c>
      <c r="N58" s="25">
        <v>0</v>
      </c>
      <c r="O58" s="25">
        <v>0</v>
      </c>
      <c r="P58" s="25">
        <v>1400000</v>
      </c>
      <c r="Q58" s="25">
        <v>0</v>
      </c>
      <c r="R58" s="25">
        <v>0</v>
      </c>
      <c r="S58" s="25">
        <v>1447752</v>
      </c>
      <c r="T58" s="40">
        <v>1200000</v>
      </c>
      <c r="U58" s="25">
        <v>0</v>
      </c>
      <c r="V58" s="26">
        <f t="shared" si="1"/>
        <v>3.419582190580735</v>
      </c>
    </row>
    <row r="59" spans="1:22" ht="12.75" outlineLevel="2">
      <c r="A59" s="21" t="s">
        <v>10</v>
      </c>
      <c r="B59" s="22" t="s">
        <v>42</v>
      </c>
      <c r="C59" s="22" t="s">
        <v>14</v>
      </c>
      <c r="D59" s="22" t="s">
        <v>15</v>
      </c>
      <c r="E59" s="22" t="s">
        <v>12</v>
      </c>
      <c r="F59" s="23"/>
      <c r="G59" s="24" t="s">
        <v>97</v>
      </c>
      <c r="H59" s="25">
        <v>32981602</v>
      </c>
      <c r="I59" s="37">
        <v>18727468</v>
      </c>
      <c r="J59" s="25">
        <v>34790677</v>
      </c>
      <c r="K59" s="25">
        <v>4851361</v>
      </c>
      <c r="L59" s="38">
        <v>-1809075</v>
      </c>
      <c r="M59" s="25">
        <v>3869860</v>
      </c>
      <c r="N59" s="25">
        <v>2500000</v>
      </c>
      <c r="O59" s="25">
        <v>0</v>
      </c>
      <c r="P59" s="25">
        <v>1095000</v>
      </c>
      <c r="Q59" s="25">
        <v>0</v>
      </c>
      <c r="R59" s="25">
        <v>0</v>
      </c>
      <c r="S59" s="25">
        <v>3960000</v>
      </c>
      <c r="T59" s="40">
        <v>1460000</v>
      </c>
      <c r="U59" s="25">
        <v>2500000</v>
      </c>
      <c r="V59" s="26">
        <f t="shared" si="1"/>
        <v>12.006693913776536</v>
      </c>
    </row>
    <row r="60" spans="1:22" ht="12.75" outlineLevel="2">
      <c r="A60" s="21" t="s">
        <v>10</v>
      </c>
      <c r="B60" s="22" t="s">
        <v>24</v>
      </c>
      <c r="C60" s="22" t="s">
        <v>18</v>
      </c>
      <c r="D60" s="22" t="s">
        <v>15</v>
      </c>
      <c r="E60" s="22" t="s">
        <v>12</v>
      </c>
      <c r="F60" s="23"/>
      <c r="G60" s="24" t="s">
        <v>84</v>
      </c>
      <c r="H60" s="25">
        <v>10727406</v>
      </c>
      <c r="I60" s="37">
        <v>5104408</v>
      </c>
      <c r="J60" s="25">
        <v>11162519</v>
      </c>
      <c r="K60" s="25">
        <v>2519464</v>
      </c>
      <c r="L60" s="38">
        <v>-435113</v>
      </c>
      <c r="M60" s="25">
        <v>1150006</v>
      </c>
      <c r="N60" s="25">
        <v>200000</v>
      </c>
      <c r="O60" s="25">
        <v>0</v>
      </c>
      <c r="P60" s="25">
        <v>413000</v>
      </c>
      <c r="Q60" s="25">
        <v>300000</v>
      </c>
      <c r="R60" s="25">
        <v>0</v>
      </c>
      <c r="S60" s="25">
        <v>6910410</v>
      </c>
      <c r="T60" s="40">
        <v>6850000</v>
      </c>
      <c r="U60" s="25"/>
      <c r="V60" s="26">
        <f t="shared" si="1"/>
        <v>64.41827595599533</v>
      </c>
    </row>
    <row r="61" spans="1:22" ht="12.75" outlineLevel="2">
      <c r="A61" s="21" t="s">
        <v>10</v>
      </c>
      <c r="B61" s="22" t="s">
        <v>10</v>
      </c>
      <c r="C61" s="22" t="s">
        <v>18</v>
      </c>
      <c r="D61" s="22" t="s">
        <v>15</v>
      </c>
      <c r="E61" s="22" t="s">
        <v>12</v>
      </c>
      <c r="F61" s="23"/>
      <c r="G61" s="24" t="s">
        <v>78</v>
      </c>
      <c r="H61" s="25">
        <v>9557628</v>
      </c>
      <c r="I61" s="37">
        <v>4181689</v>
      </c>
      <c r="J61" s="25">
        <v>9773401</v>
      </c>
      <c r="K61" s="25">
        <v>1455949</v>
      </c>
      <c r="L61" s="38">
        <v>-215773</v>
      </c>
      <c r="M61" s="25">
        <v>743029</v>
      </c>
      <c r="N61" s="25">
        <v>0</v>
      </c>
      <c r="O61" s="25">
        <v>0</v>
      </c>
      <c r="P61" s="25">
        <v>308370</v>
      </c>
      <c r="Q61" s="25">
        <v>308370</v>
      </c>
      <c r="R61" s="25">
        <v>0</v>
      </c>
      <c r="S61" s="25">
        <v>1002087</v>
      </c>
      <c r="T61" s="40">
        <v>641630</v>
      </c>
      <c r="U61" s="25"/>
      <c r="V61" s="26">
        <f t="shared" si="1"/>
        <v>10.484683019678103</v>
      </c>
    </row>
    <row r="62" spans="1:22" ht="12.75" outlineLevel="2">
      <c r="A62" s="21" t="s">
        <v>10</v>
      </c>
      <c r="B62" s="22" t="s">
        <v>10</v>
      </c>
      <c r="C62" s="22" t="s">
        <v>20</v>
      </c>
      <c r="D62" s="22" t="s">
        <v>15</v>
      </c>
      <c r="E62" s="22" t="s">
        <v>12</v>
      </c>
      <c r="F62" s="23"/>
      <c r="G62" s="24" t="s">
        <v>79</v>
      </c>
      <c r="H62" s="25">
        <v>8290271</v>
      </c>
      <c r="I62" s="37">
        <v>3230724</v>
      </c>
      <c r="J62" s="25">
        <v>8514796</v>
      </c>
      <c r="K62" s="25">
        <v>2146156</v>
      </c>
      <c r="L62" s="38">
        <v>-224525</v>
      </c>
      <c r="M62" s="25">
        <v>600670</v>
      </c>
      <c r="N62" s="25">
        <v>400000</v>
      </c>
      <c r="O62" s="25">
        <v>0</v>
      </c>
      <c r="P62" s="25">
        <v>184062</v>
      </c>
      <c r="Q62" s="25">
        <v>69720</v>
      </c>
      <c r="R62" s="25">
        <v>0</v>
      </c>
      <c r="S62" s="25">
        <v>662065</v>
      </c>
      <c r="T62" s="40">
        <v>560658</v>
      </c>
      <c r="U62" s="25"/>
      <c r="V62" s="26">
        <f t="shared" si="1"/>
        <v>7.9860477419857565</v>
      </c>
    </row>
    <row r="63" spans="1:22" ht="12.75" outlineLevel="2">
      <c r="A63" s="21" t="s">
        <v>10</v>
      </c>
      <c r="B63" s="22" t="s">
        <v>28</v>
      </c>
      <c r="C63" s="22" t="s">
        <v>22</v>
      </c>
      <c r="D63" s="22" t="s">
        <v>15</v>
      </c>
      <c r="E63" s="22" t="s">
        <v>12</v>
      </c>
      <c r="F63" s="23"/>
      <c r="G63" s="24" t="s">
        <v>91</v>
      </c>
      <c r="H63" s="25">
        <v>16404740</v>
      </c>
      <c r="I63" s="37">
        <v>12050943</v>
      </c>
      <c r="J63" s="25">
        <v>16580306</v>
      </c>
      <c r="K63" s="25">
        <v>5206957</v>
      </c>
      <c r="L63" s="38">
        <v>-175566</v>
      </c>
      <c r="M63" s="25">
        <v>369066</v>
      </c>
      <c r="N63" s="25">
        <v>369066</v>
      </c>
      <c r="O63" s="25">
        <v>0</v>
      </c>
      <c r="P63" s="25">
        <v>193500</v>
      </c>
      <c r="Q63" s="25">
        <v>0</v>
      </c>
      <c r="R63" s="25">
        <v>0</v>
      </c>
      <c r="S63" s="25">
        <v>4668263</v>
      </c>
      <c r="T63" s="40">
        <v>2711156</v>
      </c>
      <c r="U63" s="25"/>
      <c r="V63" s="26">
        <f t="shared" si="1"/>
        <v>28.45679358526865</v>
      </c>
    </row>
    <row r="64" spans="1:22" ht="12.75" outlineLevel="2">
      <c r="A64" s="21" t="s">
        <v>10</v>
      </c>
      <c r="B64" s="22" t="s">
        <v>54</v>
      </c>
      <c r="C64" s="22" t="s">
        <v>18</v>
      </c>
      <c r="D64" s="22" t="s">
        <v>15</v>
      </c>
      <c r="E64" s="22" t="s">
        <v>12</v>
      </c>
      <c r="F64" s="23"/>
      <c r="G64" s="24" t="s">
        <v>102</v>
      </c>
      <c r="H64" s="25">
        <v>11196429</v>
      </c>
      <c r="I64" s="37">
        <v>8299405</v>
      </c>
      <c r="J64" s="25">
        <v>10708979</v>
      </c>
      <c r="K64" s="25">
        <v>1669686</v>
      </c>
      <c r="L64" s="38">
        <v>487450</v>
      </c>
      <c r="M64" s="25">
        <v>134525</v>
      </c>
      <c r="N64" s="25">
        <v>134525</v>
      </c>
      <c r="O64" s="25">
        <v>0</v>
      </c>
      <c r="P64" s="25">
        <v>673724</v>
      </c>
      <c r="Q64" s="25">
        <v>673724</v>
      </c>
      <c r="R64" s="25">
        <v>0</v>
      </c>
      <c r="S64" s="25">
        <v>3048159</v>
      </c>
      <c r="T64" s="40">
        <v>2658744</v>
      </c>
      <c r="U64" s="25"/>
      <c r="V64" s="26">
        <f t="shared" si="1"/>
        <v>27.22438556078907</v>
      </c>
    </row>
    <row r="65" spans="1:22" ht="12.75" outlineLevel="2">
      <c r="A65" s="21" t="s">
        <v>10</v>
      </c>
      <c r="B65" s="22" t="s">
        <v>24</v>
      </c>
      <c r="C65" s="22" t="s">
        <v>20</v>
      </c>
      <c r="D65" s="22" t="s">
        <v>15</v>
      </c>
      <c r="E65" s="22" t="s">
        <v>12</v>
      </c>
      <c r="F65" s="23"/>
      <c r="G65" s="24" t="s">
        <v>85</v>
      </c>
      <c r="H65" s="25">
        <v>13750714</v>
      </c>
      <c r="I65" s="37">
        <v>9065156</v>
      </c>
      <c r="J65" s="25">
        <v>13046807</v>
      </c>
      <c r="K65" s="25">
        <v>1814200</v>
      </c>
      <c r="L65" s="38">
        <v>703907</v>
      </c>
      <c r="M65" s="25">
        <v>479717</v>
      </c>
      <c r="N65" s="25"/>
      <c r="O65" s="25">
        <v>0</v>
      </c>
      <c r="P65" s="25">
        <v>646380</v>
      </c>
      <c r="Q65" s="25">
        <v>546380</v>
      </c>
      <c r="R65" s="25">
        <v>0</v>
      </c>
      <c r="S65" s="25">
        <v>5085046</v>
      </c>
      <c r="T65" s="40">
        <v>4433750</v>
      </c>
      <c r="U65" s="25"/>
      <c r="V65" s="26">
        <f t="shared" si="1"/>
        <v>36.980232444657055</v>
      </c>
    </row>
    <row r="66" spans="1:22" ht="12.75" outlineLevel="2">
      <c r="A66" s="21" t="s">
        <v>10</v>
      </c>
      <c r="B66" s="22" t="s">
        <v>50</v>
      </c>
      <c r="C66" s="22" t="s">
        <v>14</v>
      </c>
      <c r="D66" s="22" t="s">
        <v>15</v>
      </c>
      <c r="E66" s="22" t="s">
        <v>12</v>
      </c>
      <c r="F66" s="23"/>
      <c r="G66" s="24" t="s">
        <v>98</v>
      </c>
      <c r="H66" s="25">
        <v>90781566</v>
      </c>
      <c r="I66" s="37">
        <v>64823142</v>
      </c>
      <c r="J66" s="25">
        <v>103344617</v>
      </c>
      <c r="K66" s="25">
        <v>23031646</v>
      </c>
      <c r="L66" s="38">
        <v>-12563051</v>
      </c>
      <c r="M66" s="25">
        <v>17537286</v>
      </c>
      <c r="N66" s="25">
        <v>15037286</v>
      </c>
      <c r="O66" s="25">
        <v>0</v>
      </c>
      <c r="P66" s="25">
        <v>4047414</v>
      </c>
      <c r="Q66" s="25">
        <v>4047414</v>
      </c>
      <c r="R66" s="25">
        <v>0</v>
      </c>
      <c r="S66" s="25">
        <v>25041349</v>
      </c>
      <c r="T66" s="40">
        <v>19688322</v>
      </c>
      <c r="U66" s="25">
        <v>2500000</v>
      </c>
      <c r="V66" s="26">
        <f t="shared" si="1"/>
        <v>27.584178268085836</v>
      </c>
    </row>
    <row r="67" spans="1:22" ht="12.75" outlineLevel="2">
      <c r="A67" s="21" t="s">
        <v>10</v>
      </c>
      <c r="B67" s="22" t="s">
        <v>50</v>
      </c>
      <c r="C67" s="22" t="s">
        <v>10</v>
      </c>
      <c r="D67" s="22" t="s">
        <v>15</v>
      </c>
      <c r="E67" s="22" t="s">
        <v>12</v>
      </c>
      <c r="F67" s="23"/>
      <c r="G67" s="24" t="s">
        <v>99</v>
      </c>
      <c r="H67" s="25">
        <v>26150208</v>
      </c>
      <c r="I67" s="37">
        <v>15727115</v>
      </c>
      <c r="J67" s="25">
        <v>31637693</v>
      </c>
      <c r="K67" s="25">
        <v>9894378</v>
      </c>
      <c r="L67" s="38">
        <v>-5487485</v>
      </c>
      <c r="M67" s="25">
        <v>6501839</v>
      </c>
      <c r="N67" s="25">
        <v>5610916</v>
      </c>
      <c r="O67" s="25">
        <v>0</v>
      </c>
      <c r="P67" s="25">
        <v>1014354</v>
      </c>
      <c r="Q67" s="25">
        <v>734758</v>
      </c>
      <c r="R67" s="25">
        <v>0</v>
      </c>
      <c r="S67" s="25">
        <v>10297806</v>
      </c>
      <c r="T67" s="40">
        <v>8246935</v>
      </c>
      <c r="U67" s="25"/>
      <c r="V67" s="26">
        <f t="shared" si="1"/>
        <v>39.379442029677165</v>
      </c>
    </row>
    <row r="68" spans="1:22" ht="12.75" outlineLevel="2">
      <c r="A68" s="21" t="s">
        <v>10</v>
      </c>
      <c r="B68" s="22" t="s">
        <v>32</v>
      </c>
      <c r="C68" s="22" t="s">
        <v>10</v>
      </c>
      <c r="D68" s="22" t="s">
        <v>15</v>
      </c>
      <c r="E68" s="22" t="s">
        <v>12</v>
      </c>
      <c r="F68" s="23"/>
      <c r="G68" s="24" t="s">
        <v>94</v>
      </c>
      <c r="H68" s="25">
        <v>7961582</v>
      </c>
      <c r="I68" s="37">
        <v>4633785</v>
      </c>
      <c r="J68" s="25">
        <v>8881535</v>
      </c>
      <c r="K68" s="25">
        <v>2040492</v>
      </c>
      <c r="L68" s="38">
        <v>-919953</v>
      </c>
      <c r="M68" s="25">
        <v>1402289</v>
      </c>
      <c r="N68" s="25">
        <v>1200000</v>
      </c>
      <c r="O68" s="25">
        <v>0</v>
      </c>
      <c r="P68" s="25">
        <v>191000</v>
      </c>
      <c r="Q68" s="25">
        <v>0</v>
      </c>
      <c r="R68" s="25">
        <v>0</v>
      </c>
      <c r="S68" s="25">
        <v>2553500</v>
      </c>
      <c r="T68" s="40">
        <v>2553500</v>
      </c>
      <c r="U68" s="25"/>
      <c r="V68" s="26">
        <f aca="true" t="shared" si="7" ref="V68:V131">S68/H68*100</f>
        <v>32.07277146677633</v>
      </c>
    </row>
    <row r="69" spans="1:22" ht="12.75" outlineLevel="2">
      <c r="A69" s="21" t="s">
        <v>10</v>
      </c>
      <c r="B69" s="22" t="s">
        <v>64</v>
      </c>
      <c r="C69" s="22" t="s">
        <v>14</v>
      </c>
      <c r="D69" s="22" t="s">
        <v>15</v>
      </c>
      <c r="E69" s="22" t="s">
        <v>12</v>
      </c>
      <c r="F69" s="23"/>
      <c r="G69" s="24" t="s">
        <v>106</v>
      </c>
      <c r="H69" s="25">
        <v>4431560</v>
      </c>
      <c r="I69" s="37">
        <v>2126367</v>
      </c>
      <c r="J69" s="25">
        <v>4584856</v>
      </c>
      <c r="K69" s="25">
        <v>30788</v>
      </c>
      <c r="L69" s="38">
        <v>-153296</v>
      </c>
      <c r="M69" s="25">
        <v>282075</v>
      </c>
      <c r="N69" s="25">
        <v>0</v>
      </c>
      <c r="O69" s="25">
        <v>0</v>
      </c>
      <c r="P69" s="25">
        <v>25000</v>
      </c>
      <c r="Q69" s="25">
        <v>0</v>
      </c>
      <c r="R69" s="25">
        <v>0</v>
      </c>
      <c r="S69" s="25">
        <v>61797</v>
      </c>
      <c r="T69" s="40">
        <v>50000</v>
      </c>
      <c r="U69" s="25">
        <v>0</v>
      </c>
      <c r="V69" s="26">
        <f t="shared" si="7"/>
        <v>1.3944750832663892</v>
      </c>
    </row>
    <row r="70" spans="1:22" ht="12.75" outlineLevel="2">
      <c r="A70" s="21" t="s">
        <v>10</v>
      </c>
      <c r="B70" s="22" t="s">
        <v>62</v>
      </c>
      <c r="C70" s="22" t="s">
        <v>14</v>
      </c>
      <c r="D70" s="22" t="s">
        <v>15</v>
      </c>
      <c r="E70" s="22" t="s">
        <v>12</v>
      </c>
      <c r="F70" s="23"/>
      <c r="G70" s="24" t="s">
        <v>104</v>
      </c>
      <c r="H70" s="25">
        <v>5847923</v>
      </c>
      <c r="I70" s="37">
        <v>2647583</v>
      </c>
      <c r="J70" s="25">
        <v>5972174</v>
      </c>
      <c r="K70" s="25">
        <v>599534</v>
      </c>
      <c r="L70" s="38">
        <v>-124251</v>
      </c>
      <c r="M70" s="25">
        <v>239737</v>
      </c>
      <c r="N70" s="25">
        <v>100000</v>
      </c>
      <c r="O70" s="25">
        <v>0</v>
      </c>
      <c r="P70" s="25">
        <v>0</v>
      </c>
      <c r="Q70" s="25">
        <v>0</v>
      </c>
      <c r="R70" s="25">
        <v>0</v>
      </c>
      <c r="S70" s="25">
        <v>409749</v>
      </c>
      <c r="T70" s="40">
        <v>279000</v>
      </c>
      <c r="U70" s="25">
        <v>100000</v>
      </c>
      <c r="V70" s="26">
        <f t="shared" si="7"/>
        <v>7.006744103846785</v>
      </c>
    </row>
    <row r="71" spans="1:22" ht="12.75" outlineLevel="2">
      <c r="A71" s="21" t="s">
        <v>10</v>
      </c>
      <c r="B71" s="22" t="s">
        <v>62</v>
      </c>
      <c r="C71" s="22" t="s">
        <v>10</v>
      </c>
      <c r="D71" s="22" t="s">
        <v>15</v>
      </c>
      <c r="E71" s="22" t="s">
        <v>12</v>
      </c>
      <c r="F71" s="23"/>
      <c r="G71" s="24" t="s">
        <v>105</v>
      </c>
      <c r="H71" s="25">
        <v>38306250</v>
      </c>
      <c r="I71" s="37">
        <v>25345632</v>
      </c>
      <c r="J71" s="25">
        <v>41876704</v>
      </c>
      <c r="K71" s="25">
        <v>6927885</v>
      </c>
      <c r="L71" s="38">
        <v>-3570454</v>
      </c>
      <c r="M71" s="25">
        <v>5631063</v>
      </c>
      <c r="N71" s="25">
        <v>680000</v>
      </c>
      <c r="O71" s="25">
        <v>0</v>
      </c>
      <c r="P71" s="25">
        <v>1119000</v>
      </c>
      <c r="Q71" s="25">
        <v>0</v>
      </c>
      <c r="R71" s="25">
        <v>0</v>
      </c>
      <c r="S71" s="25">
        <v>6893000</v>
      </c>
      <c r="T71" s="40">
        <v>3893000</v>
      </c>
      <c r="U71" s="25">
        <v>3000000</v>
      </c>
      <c r="V71" s="26">
        <f t="shared" si="7"/>
        <v>17.99445260238212</v>
      </c>
    </row>
    <row r="72" spans="1:22" ht="12.75" outlineLevel="2">
      <c r="A72" s="21" t="s">
        <v>10</v>
      </c>
      <c r="B72" s="22" t="s">
        <v>64</v>
      </c>
      <c r="C72" s="22" t="s">
        <v>10</v>
      </c>
      <c r="D72" s="22" t="s">
        <v>15</v>
      </c>
      <c r="E72" s="22" t="s">
        <v>12</v>
      </c>
      <c r="F72" s="23"/>
      <c r="G72" s="24" t="s">
        <v>107</v>
      </c>
      <c r="H72" s="25">
        <v>19894995</v>
      </c>
      <c r="I72" s="37">
        <v>10869492</v>
      </c>
      <c r="J72" s="25">
        <v>21208079</v>
      </c>
      <c r="K72" s="25">
        <v>2387671</v>
      </c>
      <c r="L72" s="38">
        <v>-1313084</v>
      </c>
      <c r="M72" s="25">
        <v>1812832</v>
      </c>
      <c r="N72" s="25">
        <v>244805</v>
      </c>
      <c r="O72" s="25">
        <v>0</v>
      </c>
      <c r="P72" s="25">
        <v>470001</v>
      </c>
      <c r="Q72" s="25">
        <v>0</v>
      </c>
      <c r="R72" s="25">
        <v>0</v>
      </c>
      <c r="S72" s="25">
        <v>2505158</v>
      </c>
      <c r="T72" s="40">
        <v>2505158</v>
      </c>
      <c r="U72" s="25"/>
      <c r="V72" s="26">
        <f t="shared" si="7"/>
        <v>12.591900626263037</v>
      </c>
    </row>
    <row r="73" spans="1:22" s="14" customFormat="1" ht="12.75" outlineLevel="1">
      <c r="A73" s="15"/>
      <c r="B73" s="16"/>
      <c r="C73" s="16"/>
      <c r="D73" s="16"/>
      <c r="E73" s="17"/>
      <c r="F73" s="18" t="s">
        <v>108</v>
      </c>
      <c r="G73" s="17"/>
      <c r="H73" s="19">
        <f>SUBTOTAL(9,H74:H152)</f>
        <v>698908455</v>
      </c>
      <c r="I73" s="19">
        <f>SUBTOTAL(9,I74:I152)</f>
        <v>353176627</v>
      </c>
      <c r="J73" s="19">
        <f>SUBTOTAL(9,J74:J152)</f>
        <v>724943071</v>
      </c>
      <c r="K73" s="19">
        <f>SUBTOTAL(9,K74:K152)</f>
        <v>166020041</v>
      </c>
      <c r="L73" s="19">
        <f aca="true" t="shared" si="8" ref="L73:S73">SUBTOTAL(9,L74:L152)</f>
        <v>-26034616</v>
      </c>
      <c r="M73" s="19">
        <f t="shared" si="8"/>
        <v>73914296</v>
      </c>
      <c r="N73" s="19">
        <f t="shared" si="8"/>
        <v>24684742</v>
      </c>
      <c r="O73" s="19">
        <f t="shared" si="8"/>
        <v>203002</v>
      </c>
      <c r="P73" s="19">
        <f t="shared" si="8"/>
        <v>18578739</v>
      </c>
      <c r="Q73" s="19">
        <f t="shared" si="8"/>
        <v>6457456</v>
      </c>
      <c r="R73" s="19">
        <f t="shared" si="8"/>
        <v>0</v>
      </c>
      <c r="S73" s="19">
        <f t="shared" si="8"/>
        <v>104842991</v>
      </c>
      <c r="T73" s="19">
        <f>SUBTOTAL(9,T74:T152)</f>
        <v>71351821</v>
      </c>
      <c r="U73" s="19">
        <f>SUBTOTAL(9,U74:U152)</f>
        <v>16533442</v>
      </c>
      <c r="V73" s="20">
        <f t="shared" si="7"/>
        <v>15.000961892784655</v>
      </c>
    </row>
    <row r="74" spans="1:22" ht="12.75" outlineLevel="2">
      <c r="A74" s="21" t="s">
        <v>10</v>
      </c>
      <c r="B74" s="22" t="s">
        <v>14</v>
      </c>
      <c r="C74" s="22" t="s">
        <v>10</v>
      </c>
      <c r="D74" s="22" t="s">
        <v>67</v>
      </c>
      <c r="E74" s="22" t="s">
        <v>12</v>
      </c>
      <c r="F74" s="23"/>
      <c r="G74" s="24" t="s">
        <v>75</v>
      </c>
      <c r="H74" s="25">
        <v>14873149</v>
      </c>
      <c r="I74" s="25">
        <v>8569761</v>
      </c>
      <c r="J74" s="25">
        <v>15298301</v>
      </c>
      <c r="K74" s="25">
        <v>3015888</v>
      </c>
      <c r="L74" s="38">
        <v>-425152</v>
      </c>
      <c r="M74" s="25">
        <v>3498674</v>
      </c>
      <c r="N74" s="25">
        <v>0</v>
      </c>
      <c r="O74" s="25">
        <v>0</v>
      </c>
      <c r="P74" s="25">
        <v>300000</v>
      </c>
      <c r="Q74" s="25">
        <v>0</v>
      </c>
      <c r="R74" s="25">
        <v>0</v>
      </c>
      <c r="S74" s="25">
        <v>1172325</v>
      </c>
      <c r="T74" s="40">
        <v>1055000</v>
      </c>
      <c r="U74" s="25"/>
      <c r="V74" s="26">
        <f t="shared" si="7"/>
        <v>7.882157302397765</v>
      </c>
    </row>
    <row r="75" spans="1:22" ht="12.75" outlineLevel="2">
      <c r="A75" s="21" t="s">
        <v>10</v>
      </c>
      <c r="B75" s="22" t="s">
        <v>46</v>
      </c>
      <c r="C75" s="22" t="s">
        <v>14</v>
      </c>
      <c r="D75" s="22" t="s">
        <v>67</v>
      </c>
      <c r="E75" s="22" t="s">
        <v>12</v>
      </c>
      <c r="F75" s="23"/>
      <c r="G75" s="24" t="s">
        <v>147</v>
      </c>
      <c r="H75" s="25">
        <v>6084516</v>
      </c>
      <c r="I75" s="25">
        <v>2880237</v>
      </c>
      <c r="J75" s="25">
        <v>6449821</v>
      </c>
      <c r="K75" s="25">
        <v>863700</v>
      </c>
      <c r="L75" s="38">
        <v>-365305</v>
      </c>
      <c r="M75" s="25">
        <v>691399</v>
      </c>
      <c r="N75" s="25">
        <v>0</v>
      </c>
      <c r="O75" s="25">
        <v>0</v>
      </c>
      <c r="P75" s="25">
        <v>20000</v>
      </c>
      <c r="Q75" s="25">
        <v>0</v>
      </c>
      <c r="R75" s="25">
        <v>0</v>
      </c>
      <c r="S75" s="25">
        <v>145306</v>
      </c>
      <c r="T75" s="40">
        <v>60000</v>
      </c>
      <c r="U75" s="25">
        <v>0</v>
      </c>
      <c r="V75" s="26">
        <f t="shared" si="7"/>
        <v>2.3881275026641395</v>
      </c>
    </row>
    <row r="76" spans="1:22" ht="12.75" outlineLevel="2">
      <c r="A76" s="21" t="s">
        <v>10</v>
      </c>
      <c r="B76" s="22" t="s">
        <v>30</v>
      </c>
      <c r="C76" s="22" t="s">
        <v>10</v>
      </c>
      <c r="D76" s="22" t="s">
        <v>67</v>
      </c>
      <c r="E76" s="22" t="s">
        <v>12</v>
      </c>
      <c r="F76" s="23"/>
      <c r="G76" s="24" t="s">
        <v>92</v>
      </c>
      <c r="H76" s="25">
        <v>9512856</v>
      </c>
      <c r="I76" s="25">
        <v>4994540</v>
      </c>
      <c r="J76" s="25">
        <v>9371716</v>
      </c>
      <c r="K76" s="25">
        <v>1087255</v>
      </c>
      <c r="L76" s="38">
        <v>141140</v>
      </c>
      <c r="M76" s="25">
        <v>303860</v>
      </c>
      <c r="N76" s="25">
        <v>0</v>
      </c>
      <c r="O76" s="25">
        <v>0</v>
      </c>
      <c r="P76" s="25">
        <v>445000</v>
      </c>
      <c r="Q76" s="25">
        <v>110000</v>
      </c>
      <c r="R76" s="25">
        <v>0</v>
      </c>
      <c r="S76" s="25">
        <v>147780</v>
      </c>
      <c r="T76" s="40">
        <v>0</v>
      </c>
      <c r="U76" s="25">
        <v>0</v>
      </c>
      <c r="V76" s="26">
        <f t="shared" si="7"/>
        <v>1.5534766846044974</v>
      </c>
    </row>
    <row r="77" spans="1:22" ht="12.75" outlineLevel="2">
      <c r="A77" s="21" t="s">
        <v>10</v>
      </c>
      <c r="B77" s="22" t="s">
        <v>60</v>
      </c>
      <c r="C77" s="22" t="s">
        <v>10</v>
      </c>
      <c r="D77" s="22" t="s">
        <v>67</v>
      </c>
      <c r="E77" s="22" t="s">
        <v>12</v>
      </c>
      <c r="F77" s="23"/>
      <c r="G77" s="24" t="s">
        <v>168</v>
      </c>
      <c r="H77" s="25">
        <v>4596643</v>
      </c>
      <c r="I77" s="25">
        <v>1705442</v>
      </c>
      <c r="J77" s="25">
        <v>4562220</v>
      </c>
      <c r="K77" s="25">
        <v>1070992</v>
      </c>
      <c r="L77" s="38">
        <v>34423</v>
      </c>
      <c r="M77" s="25">
        <v>265577</v>
      </c>
      <c r="N77" s="25">
        <v>155000</v>
      </c>
      <c r="O77" s="25">
        <v>0</v>
      </c>
      <c r="P77" s="25">
        <v>300000</v>
      </c>
      <c r="Q77" s="25">
        <v>150000</v>
      </c>
      <c r="R77" s="25">
        <v>0</v>
      </c>
      <c r="S77" s="25">
        <v>411355</v>
      </c>
      <c r="T77" s="40">
        <v>0</v>
      </c>
      <c r="U77" s="25">
        <v>355000</v>
      </c>
      <c r="V77" s="26">
        <f t="shared" si="7"/>
        <v>8.949030847076877</v>
      </c>
    </row>
    <row r="78" spans="1:22" ht="12.75" outlineLevel="2">
      <c r="A78" s="21" t="s">
        <v>10</v>
      </c>
      <c r="B78" s="22" t="s">
        <v>38</v>
      </c>
      <c r="C78" s="22" t="s">
        <v>14</v>
      </c>
      <c r="D78" s="22" t="s">
        <v>67</v>
      </c>
      <c r="E78" s="22" t="s">
        <v>12</v>
      </c>
      <c r="F78" s="23"/>
      <c r="G78" s="24" t="s">
        <v>139</v>
      </c>
      <c r="H78" s="25">
        <v>5388778</v>
      </c>
      <c r="I78" s="25">
        <v>1564104</v>
      </c>
      <c r="J78" s="25">
        <v>5297769</v>
      </c>
      <c r="K78" s="25">
        <v>394763</v>
      </c>
      <c r="L78" s="38">
        <v>91009</v>
      </c>
      <c r="M78" s="25">
        <v>129823</v>
      </c>
      <c r="N78" s="25">
        <v>0</v>
      </c>
      <c r="O78" s="25">
        <v>0</v>
      </c>
      <c r="P78" s="25">
        <v>80000</v>
      </c>
      <c r="Q78" s="25">
        <v>0</v>
      </c>
      <c r="R78" s="25">
        <v>0</v>
      </c>
      <c r="S78" s="25">
        <v>285011</v>
      </c>
      <c r="T78" s="40">
        <v>265000</v>
      </c>
      <c r="U78" s="25">
        <v>0</v>
      </c>
      <c r="V78" s="26">
        <f t="shared" si="7"/>
        <v>5.288972750408349</v>
      </c>
    </row>
    <row r="79" spans="1:22" ht="12.75" outlineLevel="2">
      <c r="A79" s="21" t="s">
        <v>10</v>
      </c>
      <c r="B79" s="22" t="s">
        <v>54</v>
      </c>
      <c r="C79" s="22" t="s">
        <v>20</v>
      </c>
      <c r="D79" s="22" t="s">
        <v>67</v>
      </c>
      <c r="E79" s="22" t="s">
        <v>12</v>
      </c>
      <c r="F79" s="23"/>
      <c r="G79" s="24" t="s">
        <v>158</v>
      </c>
      <c r="H79" s="25">
        <v>5882730</v>
      </c>
      <c r="I79" s="25">
        <v>2831017</v>
      </c>
      <c r="J79" s="25">
        <v>6153035</v>
      </c>
      <c r="K79" s="25">
        <v>803786</v>
      </c>
      <c r="L79" s="38">
        <v>-270305</v>
      </c>
      <c r="M79" s="25">
        <v>271065</v>
      </c>
      <c r="N79" s="25">
        <v>230000</v>
      </c>
      <c r="O79" s="25">
        <v>0</v>
      </c>
      <c r="P79" s="25">
        <v>0</v>
      </c>
      <c r="Q79" s="25">
        <v>0</v>
      </c>
      <c r="R79" s="25">
        <v>0</v>
      </c>
      <c r="S79" s="25">
        <v>376314</v>
      </c>
      <c r="T79" s="40">
        <v>0</v>
      </c>
      <c r="U79" s="25">
        <v>230000</v>
      </c>
      <c r="V79" s="26">
        <f t="shared" si="7"/>
        <v>6.396927956917961</v>
      </c>
    </row>
    <row r="80" spans="1:22" ht="12.75" outlineLevel="2">
      <c r="A80" s="21" t="s">
        <v>10</v>
      </c>
      <c r="B80" s="22" t="s">
        <v>58</v>
      </c>
      <c r="C80" s="22" t="s">
        <v>14</v>
      </c>
      <c r="D80" s="22" t="s">
        <v>67</v>
      </c>
      <c r="E80" s="22" t="s">
        <v>12</v>
      </c>
      <c r="F80" s="23"/>
      <c r="G80" s="24" t="s">
        <v>162</v>
      </c>
      <c r="H80" s="25">
        <v>11113479</v>
      </c>
      <c r="I80" s="25">
        <v>6522173</v>
      </c>
      <c r="J80" s="25">
        <v>14204950</v>
      </c>
      <c r="K80" s="25">
        <v>5730031</v>
      </c>
      <c r="L80" s="38">
        <v>-3091471</v>
      </c>
      <c r="M80" s="25">
        <v>3666437</v>
      </c>
      <c r="N80" s="25">
        <v>3418863</v>
      </c>
      <c r="O80" s="25">
        <v>0</v>
      </c>
      <c r="P80" s="25">
        <v>463832</v>
      </c>
      <c r="Q80" s="25">
        <v>33332</v>
      </c>
      <c r="R80" s="25">
        <v>0</v>
      </c>
      <c r="S80" s="25">
        <v>5387548</v>
      </c>
      <c r="T80" s="40">
        <v>4862651</v>
      </c>
      <c r="U80" s="25"/>
      <c r="V80" s="26">
        <f t="shared" si="7"/>
        <v>48.47760093846401</v>
      </c>
    </row>
    <row r="81" spans="1:22" ht="12.75" outlineLevel="2">
      <c r="A81" s="21" t="s">
        <v>10</v>
      </c>
      <c r="B81" s="22" t="s">
        <v>58</v>
      </c>
      <c r="C81" s="22" t="s">
        <v>10</v>
      </c>
      <c r="D81" s="22" t="s">
        <v>67</v>
      </c>
      <c r="E81" s="22" t="s">
        <v>12</v>
      </c>
      <c r="F81" s="23"/>
      <c r="G81" s="24" t="s">
        <v>163</v>
      </c>
      <c r="H81" s="25">
        <v>21704709</v>
      </c>
      <c r="I81" s="25">
        <v>11686964</v>
      </c>
      <c r="J81" s="25">
        <v>23440159</v>
      </c>
      <c r="K81" s="25">
        <v>7332056</v>
      </c>
      <c r="L81" s="38">
        <v>-1735450</v>
      </c>
      <c r="M81" s="25">
        <v>3025406</v>
      </c>
      <c r="N81" s="25">
        <v>2050000</v>
      </c>
      <c r="O81" s="25">
        <v>0</v>
      </c>
      <c r="P81" s="25">
        <v>300000</v>
      </c>
      <c r="Q81" s="25">
        <v>300000</v>
      </c>
      <c r="R81" s="25">
        <v>0</v>
      </c>
      <c r="S81" s="25">
        <v>2250000</v>
      </c>
      <c r="T81" s="40">
        <v>0</v>
      </c>
      <c r="U81" s="25">
        <v>2250000</v>
      </c>
      <c r="V81" s="26">
        <f t="shared" si="7"/>
        <v>10.36641403485299</v>
      </c>
    </row>
    <row r="82" spans="1:22" ht="12.75" outlineLevel="2">
      <c r="A82" s="21" t="s">
        <v>10</v>
      </c>
      <c r="B82" s="22" t="s">
        <v>50</v>
      </c>
      <c r="C82" s="22" t="s">
        <v>18</v>
      </c>
      <c r="D82" s="22" t="s">
        <v>67</v>
      </c>
      <c r="E82" s="22" t="s">
        <v>12</v>
      </c>
      <c r="F82" s="23"/>
      <c r="G82" s="24" t="s">
        <v>154</v>
      </c>
      <c r="H82" s="25">
        <v>7402020</v>
      </c>
      <c r="I82" s="25">
        <v>3438945</v>
      </c>
      <c r="J82" s="25">
        <v>7650672</v>
      </c>
      <c r="K82" s="25">
        <v>1490404</v>
      </c>
      <c r="L82" s="38">
        <v>-248652</v>
      </c>
      <c r="M82" s="25">
        <v>460055</v>
      </c>
      <c r="N82" s="25">
        <v>0</v>
      </c>
      <c r="O82" s="25">
        <v>0</v>
      </c>
      <c r="P82" s="25">
        <v>211403</v>
      </c>
      <c r="Q82" s="25">
        <v>111403</v>
      </c>
      <c r="R82" s="25">
        <v>0</v>
      </c>
      <c r="S82" s="25">
        <v>783301</v>
      </c>
      <c r="T82" s="40">
        <v>688357</v>
      </c>
      <c r="U82" s="25"/>
      <c r="V82" s="26">
        <f t="shared" si="7"/>
        <v>10.582259977681769</v>
      </c>
    </row>
    <row r="83" spans="1:22" ht="12.75" outlineLevel="2">
      <c r="A83" s="21" t="s">
        <v>10</v>
      </c>
      <c r="B83" s="22" t="s">
        <v>40</v>
      </c>
      <c r="C83" s="22" t="s">
        <v>18</v>
      </c>
      <c r="D83" s="22" t="s">
        <v>67</v>
      </c>
      <c r="E83" s="22" t="s">
        <v>12</v>
      </c>
      <c r="F83" s="23"/>
      <c r="G83" s="24" t="s">
        <v>141</v>
      </c>
      <c r="H83" s="25">
        <v>7798433</v>
      </c>
      <c r="I83" s="25">
        <v>3537368</v>
      </c>
      <c r="J83" s="25">
        <v>7268896</v>
      </c>
      <c r="K83" s="25">
        <v>1601194</v>
      </c>
      <c r="L83" s="38">
        <v>529537</v>
      </c>
      <c r="M83" s="25">
        <v>669492</v>
      </c>
      <c r="N83" s="25">
        <v>0</v>
      </c>
      <c r="O83" s="25">
        <v>0</v>
      </c>
      <c r="P83" s="25">
        <v>266680</v>
      </c>
      <c r="Q83" s="25">
        <v>266680</v>
      </c>
      <c r="R83" s="25">
        <v>0</v>
      </c>
      <c r="S83" s="25">
        <v>296612</v>
      </c>
      <c r="T83" s="40">
        <v>102000</v>
      </c>
      <c r="U83" s="25">
        <v>66640</v>
      </c>
      <c r="V83" s="26">
        <f t="shared" si="7"/>
        <v>3.803482058510985</v>
      </c>
    </row>
    <row r="84" spans="1:22" ht="12.75" outlineLevel="2">
      <c r="A84" s="21" t="s">
        <v>10</v>
      </c>
      <c r="B84" s="22" t="s">
        <v>42</v>
      </c>
      <c r="C84" s="22" t="s">
        <v>10</v>
      </c>
      <c r="D84" s="22" t="s">
        <v>67</v>
      </c>
      <c r="E84" s="22" t="s">
        <v>12</v>
      </c>
      <c r="F84" s="23"/>
      <c r="G84" s="24" t="s">
        <v>143</v>
      </c>
      <c r="H84" s="25">
        <v>5927109</v>
      </c>
      <c r="I84" s="25">
        <v>2368137</v>
      </c>
      <c r="J84" s="25">
        <v>6026567</v>
      </c>
      <c r="K84" s="25">
        <v>838014</v>
      </c>
      <c r="L84" s="38">
        <v>-99458</v>
      </c>
      <c r="M84" s="25">
        <v>204458</v>
      </c>
      <c r="N84" s="25">
        <v>0</v>
      </c>
      <c r="O84" s="25">
        <v>0</v>
      </c>
      <c r="P84" s="25">
        <v>105000</v>
      </c>
      <c r="Q84" s="25">
        <v>105000</v>
      </c>
      <c r="R84" s="25">
        <v>0</v>
      </c>
      <c r="S84" s="25">
        <v>2354485</v>
      </c>
      <c r="T84" s="40">
        <v>2210000</v>
      </c>
      <c r="U84" s="25"/>
      <c r="V84" s="26">
        <f t="shared" si="7"/>
        <v>39.72400372593114</v>
      </c>
    </row>
    <row r="85" spans="1:22" ht="12.75" outlineLevel="2">
      <c r="A85" s="21" t="s">
        <v>10</v>
      </c>
      <c r="B85" s="22" t="s">
        <v>40</v>
      </c>
      <c r="C85" s="22" t="s">
        <v>20</v>
      </c>
      <c r="D85" s="22" t="s">
        <v>67</v>
      </c>
      <c r="E85" s="22" t="s">
        <v>12</v>
      </c>
      <c r="F85" s="23"/>
      <c r="G85" s="24" t="s">
        <v>142</v>
      </c>
      <c r="H85" s="25">
        <v>5286947</v>
      </c>
      <c r="I85" s="25">
        <v>1749069</v>
      </c>
      <c r="J85" s="25">
        <v>5369878</v>
      </c>
      <c r="K85" s="25">
        <v>327716</v>
      </c>
      <c r="L85" s="38">
        <v>-82931</v>
      </c>
      <c r="M85" s="25">
        <v>150586</v>
      </c>
      <c r="N85" s="25">
        <v>50000</v>
      </c>
      <c r="O85" s="25">
        <v>0</v>
      </c>
      <c r="P85" s="25">
        <v>37000</v>
      </c>
      <c r="Q85" s="25">
        <v>0</v>
      </c>
      <c r="R85" s="25">
        <v>0</v>
      </c>
      <c r="S85" s="25">
        <v>265177</v>
      </c>
      <c r="T85" s="40">
        <v>74000</v>
      </c>
      <c r="U85" s="25">
        <v>50000</v>
      </c>
      <c r="V85" s="26">
        <f t="shared" si="7"/>
        <v>5.0156924213539495</v>
      </c>
    </row>
    <row r="86" spans="1:22" ht="12.75" outlineLevel="2">
      <c r="A86" s="21" t="s">
        <v>10</v>
      </c>
      <c r="B86" s="22" t="s">
        <v>10</v>
      </c>
      <c r="C86" s="22" t="s">
        <v>22</v>
      </c>
      <c r="D86" s="22" t="s">
        <v>67</v>
      </c>
      <c r="E86" s="22" t="s">
        <v>12</v>
      </c>
      <c r="F86" s="23"/>
      <c r="G86" s="24" t="s">
        <v>77</v>
      </c>
      <c r="H86" s="25">
        <v>12047870</v>
      </c>
      <c r="I86" s="25">
        <v>4672525</v>
      </c>
      <c r="J86" s="25">
        <v>11948548</v>
      </c>
      <c r="K86" s="25">
        <v>3149104</v>
      </c>
      <c r="L86" s="38">
        <v>99322</v>
      </c>
      <c r="M86" s="25">
        <v>692454</v>
      </c>
      <c r="N86" s="25">
        <v>213000</v>
      </c>
      <c r="O86" s="25">
        <v>0</v>
      </c>
      <c r="P86" s="25">
        <v>433400</v>
      </c>
      <c r="Q86" s="25">
        <v>266600</v>
      </c>
      <c r="R86" s="25">
        <v>0</v>
      </c>
      <c r="S86" s="25">
        <v>838000</v>
      </c>
      <c r="T86" s="40">
        <v>625000</v>
      </c>
      <c r="U86" s="25">
        <v>213000</v>
      </c>
      <c r="V86" s="26">
        <f t="shared" si="7"/>
        <v>6.955586340158053</v>
      </c>
    </row>
    <row r="87" spans="1:22" ht="12.75" outlineLevel="2">
      <c r="A87" s="21" t="s">
        <v>10</v>
      </c>
      <c r="B87" s="22" t="s">
        <v>44</v>
      </c>
      <c r="C87" s="22" t="s">
        <v>10</v>
      </c>
      <c r="D87" s="22" t="s">
        <v>67</v>
      </c>
      <c r="E87" s="22" t="s">
        <v>12</v>
      </c>
      <c r="F87" s="23"/>
      <c r="G87" s="24" t="s">
        <v>144</v>
      </c>
      <c r="H87" s="25">
        <v>4675199</v>
      </c>
      <c r="I87" s="25">
        <v>1554402</v>
      </c>
      <c r="J87" s="25">
        <v>4757126</v>
      </c>
      <c r="K87" s="25">
        <v>734782</v>
      </c>
      <c r="L87" s="38">
        <v>-81927</v>
      </c>
      <c r="M87" s="25">
        <v>233936</v>
      </c>
      <c r="N87" s="25">
        <v>100000</v>
      </c>
      <c r="O87" s="25">
        <v>0</v>
      </c>
      <c r="P87" s="25">
        <v>89888</v>
      </c>
      <c r="Q87" s="25">
        <v>89888</v>
      </c>
      <c r="R87" s="25">
        <v>0</v>
      </c>
      <c r="S87" s="25">
        <v>2108917</v>
      </c>
      <c r="T87" s="40">
        <v>2010112</v>
      </c>
      <c r="U87" s="25"/>
      <c r="V87" s="26">
        <f t="shared" si="7"/>
        <v>45.10860393322295</v>
      </c>
    </row>
    <row r="88" spans="1:22" ht="12.75" outlineLevel="2">
      <c r="A88" s="21" t="s">
        <v>10</v>
      </c>
      <c r="B88" s="22" t="s">
        <v>18</v>
      </c>
      <c r="C88" s="22" t="s">
        <v>10</v>
      </c>
      <c r="D88" s="22" t="s">
        <v>67</v>
      </c>
      <c r="E88" s="22" t="s">
        <v>12</v>
      </c>
      <c r="F88" s="23"/>
      <c r="G88" s="24" t="s">
        <v>80</v>
      </c>
      <c r="H88" s="25">
        <v>7340441</v>
      </c>
      <c r="I88" s="25">
        <v>3433422</v>
      </c>
      <c r="J88" s="25">
        <v>9074506</v>
      </c>
      <c r="K88" s="25">
        <v>3961274</v>
      </c>
      <c r="L88" s="38">
        <v>-1734065</v>
      </c>
      <c r="M88" s="25">
        <v>1880000</v>
      </c>
      <c r="N88" s="25">
        <v>1880000</v>
      </c>
      <c r="O88" s="25">
        <v>0</v>
      </c>
      <c r="P88" s="25">
        <v>110000</v>
      </c>
      <c r="Q88" s="25">
        <v>0</v>
      </c>
      <c r="R88" s="25">
        <v>0</v>
      </c>
      <c r="S88" s="25">
        <v>2241989</v>
      </c>
      <c r="T88" s="40">
        <v>1990000</v>
      </c>
      <c r="U88" s="25"/>
      <c r="V88" s="26">
        <f t="shared" si="7"/>
        <v>30.54297418915294</v>
      </c>
    </row>
    <row r="89" spans="1:22" ht="12.75" outlineLevel="2">
      <c r="A89" s="21" t="s">
        <v>10</v>
      </c>
      <c r="B89" s="22" t="s">
        <v>44</v>
      </c>
      <c r="C89" s="22" t="s">
        <v>18</v>
      </c>
      <c r="D89" s="22" t="s">
        <v>67</v>
      </c>
      <c r="E89" s="22" t="s">
        <v>12</v>
      </c>
      <c r="F89" s="23"/>
      <c r="G89" s="24" t="s">
        <v>145</v>
      </c>
      <c r="H89" s="25">
        <v>7987093</v>
      </c>
      <c r="I89" s="25">
        <v>4671710</v>
      </c>
      <c r="J89" s="25">
        <v>8391431</v>
      </c>
      <c r="K89" s="25">
        <v>1568724</v>
      </c>
      <c r="L89" s="38">
        <v>-404338</v>
      </c>
      <c r="M89" s="25">
        <v>679338</v>
      </c>
      <c r="N89" s="25">
        <v>0</v>
      </c>
      <c r="O89" s="25">
        <v>0</v>
      </c>
      <c r="P89" s="25">
        <v>275000</v>
      </c>
      <c r="Q89" s="25">
        <v>0</v>
      </c>
      <c r="R89" s="25">
        <v>0</v>
      </c>
      <c r="S89" s="25">
        <v>400000</v>
      </c>
      <c r="T89" s="40">
        <v>400000</v>
      </c>
      <c r="U89" s="25">
        <v>0</v>
      </c>
      <c r="V89" s="26">
        <f t="shared" si="7"/>
        <v>5.00807991092629</v>
      </c>
    </row>
    <row r="90" spans="1:22" ht="12.75" outlineLevel="2">
      <c r="A90" s="21" t="s">
        <v>10</v>
      </c>
      <c r="B90" s="22" t="s">
        <v>14</v>
      </c>
      <c r="C90" s="22" t="s">
        <v>18</v>
      </c>
      <c r="D90" s="22" t="s">
        <v>67</v>
      </c>
      <c r="E90" s="22" t="s">
        <v>12</v>
      </c>
      <c r="F90" s="23"/>
      <c r="G90" s="24" t="s">
        <v>109</v>
      </c>
      <c r="H90" s="25">
        <v>6666546</v>
      </c>
      <c r="I90" s="25">
        <v>2292870</v>
      </c>
      <c r="J90" s="25">
        <v>6773628</v>
      </c>
      <c r="K90" s="25">
        <v>585243</v>
      </c>
      <c r="L90" s="38">
        <v>-107082</v>
      </c>
      <c r="M90" s="25">
        <v>267082</v>
      </c>
      <c r="N90" s="25">
        <v>0</v>
      </c>
      <c r="O90" s="25">
        <v>0</v>
      </c>
      <c r="P90" s="25">
        <v>160000</v>
      </c>
      <c r="Q90" s="25">
        <v>0</v>
      </c>
      <c r="R90" s="25">
        <v>0</v>
      </c>
      <c r="S90" s="25">
        <v>596513</v>
      </c>
      <c r="T90" s="40">
        <v>596513</v>
      </c>
      <c r="U90" s="25"/>
      <c r="V90" s="26">
        <f t="shared" si="7"/>
        <v>8.947856956210908</v>
      </c>
    </row>
    <row r="91" spans="1:22" ht="12.75" outlineLevel="2">
      <c r="A91" s="21" t="s">
        <v>10</v>
      </c>
      <c r="B91" s="22" t="s">
        <v>24</v>
      </c>
      <c r="C91" s="22" t="s">
        <v>22</v>
      </c>
      <c r="D91" s="22" t="s">
        <v>67</v>
      </c>
      <c r="E91" s="22" t="s">
        <v>12</v>
      </c>
      <c r="F91" s="23"/>
      <c r="G91" s="24" t="s">
        <v>123</v>
      </c>
      <c r="H91" s="25">
        <v>5591999</v>
      </c>
      <c r="I91" s="25">
        <v>2349194</v>
      </c>
      <c r="J91" s="25">
        <v>5902269</v>
      </c>
      <c r="K91" s="25">
        <v>1076864</v>
      </c>
      <c r="L91" s="38">
        <v>-310270</v>
      </c>
      <c r="M91" s="25">
        <v>609625</v>
      </c>
      <c r="N91" s="25">
        <v>133000</v>
      </c>
      <c r="O91" s="25">
        <v>0</v>
      </c>
      <c r="P91" s="25">
        <v>180800</v>
      </c>
      <c r="Q91" s="25">
        <v>30000</v>
      </c>
      <c r="R91" s="25">
        <v>0</v>
      </c>
      <c r="S91" s="25">
        <v>1332494</v>
      </c>
      <c r="T91" s="40">
        <v>1253000</v>
      </c>
      <c r="U91" s="25"/>
      <c r="V91" s="26">
        <f t="shared" si="7"/>
        <v>23.82858079910243</v>
      </c>
    </row>
    <row r="92" spans="1:22" ht="12.75" outlineLevel="2">
      <c r="A92" s="21" t="s">
        <v>10</v>
      </c>
      <c r="B92" s="22" t="s">
        <v>20</v>
      </c>
      <c r="C92" s="22" t="s">
        <v>10</v>
      </c>
      <c r="D92" s="22" t="s">
        <v>67</v>
      </c>
      <c r="E92" s="22" t="s">
        <v>12</v>
      </c>
      <c r="F92" s="23"/>
      <c r="G92" s="24" t="s">
        <v>117</v>
      </c>
      <c r="H92" s="25">
        <v>4252289</v>
      </c>
      <c r="I92" s="25">
        <v>1360864</v>
      </c>
      <c r="J92" s="25">
        <v>4249039</v>
      </c>
      <c r="K92" s="25">
        <v>434155</v>
      </c>
      <c r="L92" s="38">
        <v>3250</v>
      </c>
      <c r="M92" s="25">
        <v>213824</v>
      </c>
      <c r="N92" s="25">
        <v>175000</v>
      </c>
      <c r="O92" s="25">
        <v>0</v>
      </c>
      <c r="P92" s="25">
        <v>139318</v>
      </c>
      <c r="Q92" s="25">
        <v>139318</v>
      </c>
      <c r="R92" s="25">
        <v>0</v>
      </c>
      <c r="S92" s="25">
        <v>413365</v>
      </c>
      <c r="T92" s="40">
        <v>0</v>
      </c>
      <c r="U92" s="25">
        <v>250205</v>
      </c>
      <c r="V92" s="26">
        <f t="shared" si="7"/>
        <v>9.72099967805575</v>
      </c>
    </row>
    <row r="93" spans="1:22" ht="12.75" outlineLevel="2">
      <c r="A93" s="21" t="s">
        <v>10</v>
      </c>
      <c r="B93" s="22" t="s">
        <v>18</v>
      </c>
      <c r="C93" s="22" t="s">
        <v>18</v>
      </c>
      <c r="D93" s="22" t="s">
        <v>67</v>
      </c>
      <c r="E93" s="22" t="s">
        <v>12</v>
      </c>
      <c r="F93" s="23"/>
      <c r="G93" s="24" t="s">
        <v>113</v>
      </c>
      <c r="H93" s="25">
        <v>10849230</v>
      </c>
      <c r="I93" s="25">
        <v>7384363</v>
      </c>
      <c r="J93" s="25">
        <v>13596750</v>
      </c>
      <c r="K93" s="25">
        <v>6466885</v>
      </c>
      <c r="L93" s="38">
        <v>-2747520</v>
      </c>
      <c r="M93" s="25">
        <v>3157520</v>
      </c>
      <c r="N93" s="25">
        <v>1000000</v>
      </c>
      <c r="O93" s="25">
        <v>0</v>
      </c>
      <c r="P93" s="25">
        <v>410000</v>
      </c>
      <c r="Q93" s="25">
        <v>0</v>
      </c>
      <c r="R93" s="25">
        <v>0</v>
      </c>
      <c r="S93" s="25">
        <v>2966266</v>
      </c>
      <c r="T93" s="40">
        <v>2693000</v>
      </c>
      <c r="U93" s="25"/>
      <c r="V93" s="26">
        <f t="shared" si="7"/>
        <v>27.34079745751542</v>
      </c>
    </row>
    <row r="94" spans="1:22" ht="12.75" outlineLevel="2">
      <c r="A94" s="21" t="s">
        <v>10</v>
      </c>
      <c r="B94" s="22" t="s">
        <v>24</v>
      </c>
      <c r="C94" s="22" t="s">
        <v>24</v>
      </c>
      <c r="D94" s="22" t="s">
        <v>67</v>
      </c>
      <c r="E94" s="22" t="s">
        <v>12</v>
      </c>
      <c r="F94" s="23"/>
      <c r="G94" s="24" t="s">
        <v>124</v>
      </c>
      <c r="H94" s="25">
        <v>6138235</v>
      </c>
      <c r="I94" s="25">
        <v>3256378</v>
      </c>
      <c r="J94" s="25">
        <v>5760964</v>
      </c>
      <c r="K94" s="25">
        <v>467096</v>
      </c>
      <c r="L94" s="38">
        <v>377271</v>
      </c>
      <c r="M94" s="25">
        <v>345557</v>
      </c>
      <c r="N94" s="25">
        <v>0</v>
      </c>
      <c r="O94" s="25">
        <v>0</v>
      </c>
      <c r="P94" s="25">
        <v>443044</v>
      </c>
      <c r="Q94" s="25">
        <v>265344</v>
      </c>
      <c r="R94" s="25">
        <v>0</v>
      </c>
      <c r="S94" s="25">
        <v>610563</v>
      </c>
      <c r="T94" s="40">
        <v>570956</v>
      </c>
      <c r="U94" s="25"/>
      <c r="V94" s="26">
        <f t="shared" si="7"/>
        <v>9.9468821249105</v>
      </c>
    </row>
    <row r="95" spans="1:22" ht="12.75" outlineLevel="2">
      <c r="A95" s="21" t="s">
        <v>10</v>
      </c>
      <c r="B95" s="22" t="s">
        <v>58</v>
      </c>
      <c r="C95" s="22" t="s">
        <v>18</v>
      </c>
      <c r="D95" s="22" t="s">
        <v>67</v>
      </c>
      <c r="E95" s="22" t="s">
        <v>12</v>
      </c>
      <c r="F95" s="23"/>
      <c r="G95" s="24" t="s">
        <v>164</v>
      </c>
      <c r="H95" s="25">
        <v>4430014</v>
      </c>
      <c r="I95" s="25">
        <v>2382754</v>
      </c>
      <c r="J95" s="25">
        <v>4229241</v>
      </c>
      <c r="K95" s="25">
        <v>1316615</v>
      </c>
      <c r="L95" s="38">
        <v>200773</v>
      </c>
      <c r="M95" s="25">
        <v>279480</v>
      </c>
      <c r="N95" s="25">
        <v>0</v>
      </c>
      <c r="O95" s="25">
        <v>0</v>
      </c>
      <c r="P95" s="25">
        <v>71500</v>
      </c>
      <c r="Q95" s="25">
        <v>71500</v>
      </c>
      <c r="R95" s="25">
        <v>0</v>
      </c>
      <c r="S95" s="25">
        <v>143000</v>
      </c>
      <c r="T95" s="40">
        <v>0</v>
      </c>
      <c r="U95" s="25">
        <v>143000</v>
      </c>
      <c r="V95" s="26">
        <f t="shared" si="7"/>
        <v>3.2279807693609994</v>
      </c>
    </row>
    <row r="96" spans="1:22" ht="12.75" outlineLevel="2">
      <c r="A96" s="21" t="s">
        <v>10</v>
      </c>
      <c r="B96" s="22" t="s">
        <v>60</v>
      </c>
      <c r="C96" s="22" t="s">
        <v>18</v>
      </c>
      <c r="D96" s="22" t="s">
        <v>67</v>
      </c>
      <c r="E96" s="22" t="s">
        <v>12</v>
      </c>
      <c r="F96" s="23"/>
      <c r="G96" s="24" t="s">
        <v>169</v>
      </c>
      <c r="H96" s="25">
        <v>13270173</v>
      </c>
      <c r="I96" s="25">
        <v>4944690</v>
      </c>
      <c r="J96" s="25">
        <v>13267936</v>
      </c>
      <c r="K96" s="25">
        <v>4396861</v>
      </c>
      <c r="L96" s="38">
        <v>2237</v>
      </c>
      <c r="M96" s="25">
        <v>366720</v>
      </c>
      <c r="N96" s="25">
        <v>0</v>
      </c>
      <c r="O96" s="25">
        <v>0</v>
      </c>
      <c r="P96" s="25">
        <v>147800</v>
      </c>
      <c r="Q96" s="25">
        <v>147800</v>
      </c>
      <c r="R96" s="25">
        <v>0</v>
      </c>
      <c r="S96" s="25">
        <v>2544701</v>
      </c>
      <c r="T96" s="40">
        <v>547200</v>
      </c>
      <c r="U96" s="25"/>
      <c r="V96" s="26">
        <f t="shared" si="7"/>
        <v>19.17609514209046</v>
      </c>
    </row>
    <row r="97" spans="1:22" ht="12.75" outlineLevel="2">
      <c r="A97" s="21" t="s">
        <v>10</v>
      </c>
      <c r="B97" s="22" t="s">
        <v>26</v>
      </c>
      <c r="C97" s="22" t="s">
        <v>10</v>
      </c>
      <c r="D97" s="22" t="s">
        <v>67</v>
      </c>
      <c r="E97" s="22" t="s">
        <v>12</v>
      </c>
      <c r="F97" s="23"/>
      <c r="G97" s="24" t="s">
        <v>86</v>
      </c>
      <c r="H97" s="25">
        <v>11259881</v>
      </c>
      <c r="I97" s="25">
        <v>5914698</v>
      </c>
      <c r="J97" s="25">
        <v>11346187</v>
      </c>
      <c r="K97" s="25">
        <v>1683687</v>
      </c>
      <c r="L97" s="38">
        <v>-86306</v>
      </c>
      <c r="M97" s="25">
        <v>284065</v>
      </c>
      <c r="N97" s="25">
        <v>165000</v>
      </c>
      <c r="O97" s="25">
        <v>0</v>
      </c>
      <c r="P97" s="25">
        <v>107000</v>
      </c>
      <c r="Q97" s="25">
        <v>0</v>
      </c>
      <c r="R97" s="25">
        <v>0</v>
      </c>
      <c r="S97" s="25">
        <v>1166436</v>
      </c>
      <c r="T97" s="40">
        <v>913000</v>
      </c>
      <c r="U97" s="25">
        <v>165000</v>
      </c>
      <c r="V97" s="26">
        <f t="shared" si="7"/>
        <v>10.35922138075882</v>
      </c>
    </row>
    <row r="98" spans="1:22" ht="12.75" outlineLevel="2">
      <c r="A98" s="21" t="s">
        <v>10</v>
      </c>
      <c r="B98" s="22" t="s">
        <v>28</v>
      </c>
      <c r="C98" s="22" t="s">
        <v>26</v>
      </c>
      <c r="D98" s="22" t="s">
        <v>67</v>
      </c>
      <c r="E98" s="22" t="s">
        <v>12</v>
      </c>
      <c r="F98" s="23"/>
      <c r="G98" s="24" t="s">
        <v>88</v>
      </c>
      <c r="H98" s="25">
        <v>17757658</v>
      </c>
      <c r="I98" s="25">
        <v>7456797</v>
      </c>
      <c r="J98" s="25">
        <v>17823507</v>
      </c>
      <c r="K98" s="25">
        <v>2391760</v>
      </c>
      <c r="L98" s="38">
        <v>-65849</v>
      </c>
      <c r="M98" s="25">
        <v>750000</v>
      </c>
      <c r="N98" s="25">
        <v>750000</v>
      </c>
      <c r="O98" s="25">
        <v>0</v>
      </c>
      <c r="P98" s="25">
        <v>559594</v>
      </c>
      <c r="Q98" s="25">
        <v>0</v>
      </c>
      <c r="R98" s="25">
        <v>0</v>
      </c>
      <c r="S98" s="25">
        <v>5663957</v>
      </c>
      <c r="T98" s="40">
        <v>4627013</v>
      </c>
      <c r="U98" s="25">
        <v>0</v>
      </c>
      <c r="V98" s="26">
        <f t="shared" si="7"/>
        <v>31.895855861172684</v>
      </c>
    </row>
    <row r="99" spans="1:22" ht="12.75" outlineLevel="2">
      <c r="A99" s="21" t="s">
        <v>10</v>
      </c>
      <c r="B99" s="22" t="s">
        <v>58</v>
      </c>
      <c r="C99" s="22" t="s">
        <v>22</v>
      </c>
      <c r="D99" s="22" t="s">
        <v>67</v>
      </c>
      <c r="E99" s="22" t="s">
        <v>12</v>
      </c>
      <c r="F99" s="23"/>
      <c r="G99" s="24" t="s">
        <v>165</v>
      </c>
      <c r="H99" s="25">
        <v>21582826</v>
      </c>
      <c r="I99" s="25">
        <v>15021676</v>
      </c>
      <c r="J99" s="25">
        <v>24912264</v>
      </c>
      <c r="K99" s="25">
        <v>5333611</v>
      </c>
      <c r="L99" s="38">
        <v>-3329438</v>
      </c>
      <c r="M99" s="25">
        <v>6924227</v>
      </c>
      <c r="N99" s="25">
        <v>0</v>
      </c>
      <c r="O99" s="25">
        <v>0</v>
      </c>
      <c r="P99" s="25">
        <v>2742864</v>
      </c>
      <c r="Q99" s="25">
        <v>0</v>
      </c>
      <c r="R99" s="25">
        <v>0</v>
      </c>
      <c r="S99" s="25">
        <v>2700000</v>
      </c>
      <c r="T99" s="40">
        <v>2700000</v>
      </c>
      <c r="U99" s="25">
        <v>0</v>
      </c>
      <c r="V99" s="26">
        <f t="shared" si="7"/>
        <v>12.509946565848235</v>
      </c>
    </row>
    <row r="100" spans="1:22" ht="12.75" outlineLevel="2">
      <c r="A100" s="21" t="s">
        <v>10</v>
      </c>
      <c r="B100" s="22" t="s">
        <v>46</v>
      </c>
      <c r="C100" s="22" t="s">
        <v>10</v>
      </c>
      <c r="D100" s="22" t="s">
        <v>67</v>
      </c>
      <c r="E100" s="22" t="s">
        <v>12</v>
      </c>
      <c r="F100" s="23"/>
      <c r="G100" s="24" t="s">
        <v>148</v>
      </c>
      <c r="H100" s="25">
        <v>6272505</v>
      </c>
      <c r="I100" s="25">
        <v>3500395</v>
      </c>
      <c r="J100" s="25">
        <v>6489511</v>
      </c>
      <c r="K100" s="25">
        <v>1293103</v>
      </c>
      <c r="L100" s="38">
        <v>-217006</v>
      </c>
      <c r="M100" s="25">
        <v>217006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18696</v>
      </c>
      <c r="T100" s="40">
        <v>0</v>
      </c>
      <c r="U100" s="25">
        <v>0</v>
      </c>
      <c r="V100" s="26">
        <f t="shared" si="7"/>
        <v>0.29806273570128683</v>
      </c>
    </row>
    <row r="101" spans="1:22" ht="12.75" outlineLevel="2">
      <c r="A101" s="21" t="s">
        <v>10</v>
      </c>
      <c r="B101" s="22" t="s">
        <v>48</v>
      </c>
      <c r="C101" s="22" t="s">
        <v>14</v>
      </c>
      <c r="D101" s="22" t="s">
        <v>67</v>
      </c>
      <c r="E101" s="22" t="s">
        <v>12</v>
      </c>
      <c r="F101" s="23"/>
      <c r="G101" s="24" t="s">
        <v>150</v>
      </c>
      <c r="H101" s="25">
        <v>8448091</v>
      </c>
      <c r="I101" s="25">
        <v>4216846</v>
      </c>
      <c r="J101" s="25">
        <v>8938653</v>
      </c>
      <c r="K101" s="25">
        <v>2125638</v>
      </c>
      <c r="L101" s="38">
        <v>-490562</v>
      </c>
      <c r="M101" s="25">
        <v>1422633</v>
      </c>
      <c r="N101" s="25">
        <v>1200000</v>
      </c>
      <c r="O101" s="25">
        <v>0</v>
      </c>
      <c r="P101" s="25">
        <v>240000</v>
      </c>
      <c r="Q101" s="25">
        <v>140000</v>
      </c>
      <c r="R101" s="25">
        <v>0</v>
      </c>
      <c r="S101" s="25">
        <v>1200000</v>
      </c>
      <c r="T101" s="40">
        <v>1200000</v>
      </c>
      <c r="U101" s="25">
        <v>0</v>
      </c>
      <c r="V101" s="26">
        <f t="shared" si="7"/>
        <v>14.204392447950667</v>
      </c>
    </row>
    <row r="102" spans="1:22" ht="12.75" outlineLevel="2">
      <c r="A102" s="21" t="s">
        <v>10</v>
      </c>
      <c r="B102" s="22" t="s">
        <v>18</v>
      </c>
      <c r="C102" s="22" t="s">
        <v>20</v>
      </c>
      <c r="D102" s="22" t="s">
        <v>67</v>
      </c>
      <c r="E102" s="22" t="s">
        <v>12</v>
      </c>
      <c r="F102" s="23"/>
      <c r="G102" s="24" t="s">
        <v>114</v>
      </c>
      <c r="H102" s="25">
        <v>8014952</v>
      </c>
      <c r="I102" s="25">
        <v>5360562</v>
      </c>
      <c r="J102" s="25">
        <v>6877093</v>
      </c>
      <c r="K102" s="25">
        <v>1663294</v>
      </c>
      <c r="L102" s="38">
        <v>1137859</v>
      </c>
      <c r="M102" s="25">
        <v>88000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354633</v>
      </c>
      <c r="T102" s="40">
        <v>309209</v>
      </c>
      <c r="U102" s="25">
        <v>0</v>
      </c>
      <c r="V102" s="26">
        <f t="shared" si="7"/>
        <v>4.424642842527316</v>
      </c>
    </row>
    <row r="103" spans="1:22" ht="12.75" outlineLevel="2">
      <c r="A103" s="21" t="s">
        <v>10</v>
      </c>
      <c r="B103" s="22" t="s">
        <v>38</v>
      </c>
      <c r="C103" s="22" t="s">
        <v>10</v>
      </c>
      <c r="D103" s="22" t="s">
        <v>67</v>
      </c>
      <c r="E103" s="22" t="s">
        <v>12</v>
      </c>
      <c r="F103" s="23"/>
      <c r="G103" s="24" t="s">
        <v>140</v>
      </c>
      <c r="H103" s="25">
        <v>8895887</v>
      </c>
      <c r="I103" s="25">
        <v>3816353</v>
      </c>
      <c r="J103" s="25">
        <v>8858624</v>
      </c>
      <c r="K103" s="25">
        <v>1191761</v>
      </c>
      <c r="L103" s="38">
        <v>37263</v>
      </c>
      <c r="M103" s="25">
        <v>223534</v>
      </c>
      <c r="N103" s="25">
        <v>0</v>
      </c>
      <c r="O103" s="25">
        <v>0</v>
      </c>
      <c r="P103" s="25">
        <v>54286</v>
      </c>
      <c r="Q103" s="25">
        <v>54286</v>
      </c>
      <c r="R103" s="25">
        <v>0</v>
      </c>
      <c r="S103" s="25">
        <v>276749</v>
      </c>
      <c r="T103" s="40">
        <v>0</v>
      </c>
      <c r="U103" s="25">
        <v>167142</v>
      </c>
      <c r="V103" s="26">
        <f t="shared" si="7"/>
        <v>3.110977016681979</v>
      </c>
    </row>
    <row r="104" spans="1:22" ht="12.75" outlineLevel="2">
      <c r="A104" s="21" t="s">
        <v>10</v>
      </c>
      <c r="B104" s="22" t="s">
        <v>30</v>
      </c>
      <c r="C104" s="22" t="s">
        <v>18</v>
      </c>
      <c r="D104" s="22" t="s">
        <v>67</v>
      </c>
      <c r="E104" s="22" t="s">
        <v>12</v>
      </c>
      <c r="F104" s="23"/>
      <c r="G104" s="24" t="s">
        <v>130</v>
      </c>
      <c r="H104" s="25">
        <v>4163457</v>
      </c>
      <c r="I104" s="25">
        <v>1677184</v>
      </c>
      <c r="J104" s="25">
        <v>4630355</v>
      </c>
      <c r="K104" s="25">
        <v>1035061</v>
      </c>
      <c r="L104" s="38">
        <v>-466898</v>
      </c>
      <c r="M104" s="25">
        <v>574398</v>
      </c>
      <c r="N104" s="25">
        <v>0</v>
      </c>
      <c r="O104" s="25">
        <v>0</v>
      </c>
      <c r="P104" s="25">
        <v>107500</v>
      </c>
      <c r="Q104" s="25">
        <v>0</v>
      </c>
      <c r="R104" s="25">
        <v>0</v>
      </c>
      <c r="S104" s="25">
        <v>517648</v>
      </c>
      <c r="T104" s="40">
        <v>459319</v>
      </c>
      <c r="U104" s="25">
        <v>0</v>
      </c>
      <c r="V104" s="26">
        <f t="shared" si="7"/>
        <v>12.433129488307433</v>
      </c>
    </row>
    <row r="105" spans="1:22" ht="12.75" outlineLevel="2">
      <c r="A105" s="21" t="s">
        <v>10</v>
      </c>
      <c r="B105" s="22" t="s">
        <v>30</v>
      </c>
      <c r="C105" s="22" t="s">
        <v>20</v>
      </c>
      <c r="D105" s="22" t="s">
        <v>67</v>
      </c>
      <c r="E105" s="22" t="s">
        <v>12</v>
      </c>
      <c r="F105" s="23"/>
      <c r="G105" s="24" t="s">
        <v>131</v>
      </c>
      <c r="H105" s="25">
        <v>9963242</v>
      </c>
      <c r="I105" s="25">
        <v>4127148</v>
      </c>
      <c r="J105" s="25">
        <v>11308053</v>
      </c>
      <c r="K105" s="25">
        <v>5399688</v>
      </c>
      <c r="L105" s="38">
        <v>-1344811</v>
      </c>
      <c r="M105" s="25">
        <v>2189337</v>
      </c>
      <c r="N105" s="25">
        <v>0</v>
      </c>
      <c r="O105" s="25">
        <v>0</v>
      </c>
      <c r="P105" s="25">
        <v>844526</v>
      </c>
      <c r="Q105" s="25">
        <v>0</v>
      </c>
      <c r="R105" s="25">
        <v>0</v>
      </c>
      <c r="S105" s="25">
        <v>4204388</v>
      </c>
      <c r="T105" s="40">
        <v>863876</v>
      </c>
      <c r="U105" s="25">
        <v>3300000</v>
      </c>
      <c r="V105" s="26">
        <f t="shared" si="7"/>
        <v>42.19899506606384</v>
      </c>
    </row>
    <row r="106" spans="1:22" ht="12.75" outlineLevel="2">
      <c r="A106" s="21" t="s">
        <v>10</v>
      </c>
      <c r="B106" s="22" t="s">
        <v>30</v>
      </c>
      <c r="C106" s="22" t="s">
        <v>22</v>
      </c>
      <c r="D106" s="22" t="s">
        <v>67</v>
      </c>
      <c r="E106" s="22" t="s">
        <v>12</v>
      </c>
      <c r="F106" s="23"/>
      <c r="G106" s="24" t="s">
        <v>132</v>
      </c>
      <c r="H106" s="25">
        <v>8951296</v>
      </c>
      <c r="I106" s="25">
        <v>4341003</v>
      </c>
      <c r="J106" s="25">
        <v>8862042</v>
      </c>
      <c r="K106" s="25">
        <v>1222477</v>
      </c>
      <c r="L106" s="38">
        <v>89254</v>
      </c>
      <c r="M106" s="25">
        <v>0</v>
      </c>
      <c r="N106" s="25">
        <v>0</v>
      </c>
      <c r="O106" s="25">
        <v>0</v>
      </c>
      <c r="P106" s="25">
        <v>87000</v>
      </c>
      <c r="Q106" s="25">
        <v>0</v>
      </c>
      <c r="R106" s="25">
        <v>0</v>
      </c>
      <c r="S106" s="25">
        <v>1335919</v>
      </c>
      <c r="T106" s="40">
        <v>1137000</v>
      </c>
      <c r="U106" s="25"/>
      <c r="V106" s="26">
        <f t="shared" si="7"/>
        <v>14.924308167219586</v>
      </c>
    </row>
    <row r="107" spans="1:22" ht="12.75" outlineLevel="2">
      <c r="A107" s="21" t="s">
        <v>10</v>
      </c>
      <c r="B107" s="22" t="s">
        <v>28</v>
      </c>
      <c r="C107" s="22" t="s">
        <v>30</v>
      </c>
      <c r="D107" s="22" t="s">
        <v>67</v>
      </c>
      <c r="E107" s="22" t="s">
        <v>12</v>
      </c>
      <c r="F107" s="23"/>
      <c r="G107" s="24" t="s">
        <v>129</v>
      </c>
      <c r="H107" s="25">
        <v>4735177</v>
      </c>
      <c r="I107" s="25">
        <v>2905232</v>
      </c>
      <c r="J107" s="25">
        <v>4926776</v>
      </c>
      <c r="K107" s="25">
        <v>2092461</v>
      </c>
      <c r="L107" s="38">
        <v>-191599</v>
      </c>
      <c r="M107" s="25">
        <v>368099</v>
      </c>
      <c r="N107" s="25">
        <v>0</v>
      </c>
      <c r="O107" s="25">
        <v>0</v>
      </c>
      <c r="P107" s="25">
        <v>176500</v>
      </c>
      <c r="Q107" s="25">
        <v>119000</v>
      </c>
      <c r="R107" s="25">
        <v>0</v>
      </c>
      <c r="S107" s="25">
        <v>532413</v>
      </c>
      <c r="T107" s="40">
        <v>532413</v>
      </c>
      <c r="U107" s="25"/>
      <c r="V107" s="26">
        <f t="shared" si="7"/>
        <v>11.243782439389276</v>
      </c>
    </row>
    <row r="108" spans="1:22" ht="12.75" outlineLevel="2">
      <c r="A108" s="21" t="s">
        <v>10</v>
      </c>
      <c r="B108" s="22" t="s">
        <v>32</v>
      </c>
      <c r="C108" s="22" t="s">
        <v>20</v>
      </c>
      <c r="D108" s="22" t="s">
        <v>67</v>
      </c>
      <c r="E108" s="22" t="s">
        <v>12</v>
      </c>
      <c r="F108" s="23"/>
      <c r="G108" s="24" t="s">
        <v>93</v>
      </c>
      <c r="H108" s="25">
        <v>8020281</v>
      </c>
      <c r="I108" s="25">
        <v>3011881</v>
      </c>
      <c r="J108" s="25">
        <v>9023377</v>
      </c>
      <c r="K108" s="25">
        <v>2330636</v>
      </c>
      <c r="L108" s="38">
        <v>-1003096</v>
      </c>
      <c r="M108" s="25">
        <v>1003096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210000</v>
      </c>
      <c r="T108" s="40">
        <v>210000</v>
      </c>
      <c r="U108" s="25">
        <v>0</v>
      </c>
      <c r="V108" s="26">
        <f t="shared" si="7"/>
        <v>2.6183621247185727</v>
      </c>
    </row>
    <row r="109" spans="1:22" ht="12.75" outlineLevel="2">
      <c r="A109" s="21" t="s">
        <v>10</v>
      </c>
      <c r="B109" s="22" t="s">
        <v>34</v>
      </c>
      <c r="C109" s="22" t="s">
        <v>10</v>
      </c>
      <c r="D109" s="22" t="s">
        <v>67</v>
      </c>
      <c r="E109" s="22" t="s">
        <v>12</v>
      </c>
      <c r="F109" s="23"/>
      <c r="G109" s="24" t="s">
        <v>95</v>
      </c>
      <c r="H109" s="25">
        <v>26417876</v>
      </c>
      <c r="I109" s="25">
        <v>20654789</v>
      </c>
      <c r="J109" s="25">
        <v>29701745</v>
      </c>
      <c r="K109" s="25">
        <v>12043649</v>
      </c>
      <c r="L109" s="38">
        <v>-3283869</v>
      </c>
      <c r="M109" s="25">
        <v>5126159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40">
        <v>0</v>
      </c>
      <c r="U109" s="25">
        <v>0</v>
      </c>
      <c r="V109" s="26">
        <f t="shared" si="7"/>
        <v>0</v>
      </c>
    </row>
    <row r="110" spans="1:22" ht="12.75" outlineLevel="2">
      <c r="A110" s="21" t="s">
        <v>10</v>
      </c>
      <c r="B110" s="22" t="s">
        <v>10</v>
      </c>
      <c r="C110" s="22" t="s">
        <v>24</v>
      </c>
      <c r="D110" s="22" t="s">
        <v>67</v>
      </c>
      <c r="E110" s="22" t="s">
        <v>12</v>
      </c>
      <c r="F110" s="23"/>
      <c r="G110" s="24" t="s">
        <v>112</v>
      </c>
      <c r="H110" s="25">
        <v>9006289</v>
      </c>
      <c r="I110" s="25">
        <v>3564394</v>
      </c>
      <c r="J110" s="25">
        <v>8789767</v>
      </c>
      <c r="K110" s="25">
        <v>1931250</v>
      </c>
      <c r="L110" s="38">
        <v>216522</v>
      </c>
      <c r="M110" s="25">
        <v>193010</v>
      </c>
      <c r="N110" s="25">
        <v>0</v>
      </c>
      <c r="O110" s="25">
        <v>0</v>
      </c>
      <c r="P110" s="25">
        <v>318000</v>
      </c>
      <c r="Q110" s="25">
        <v>43000</v>
      </c>
      <c r="R110" s="25">
        <v>0</v>
      </c>
      <c r="S110" s="25">
        <v>3573824</v>
      </c>
      <c r="T110" s="40">
        <v>3275000</v>
      </c>
      <c r="U110" s="25">
        <v>172000</v>
      </c>
      <c r="V110" s="26">
        <f t="shared" si="7"/>
        <v>39.68142705613822</v>
      </c>
    </row>
    <row r="111" spans="1:22" ht="12.75" outlineLevel="2">
      <c r="A111" s="21" t="s">
        <v>10</v>
      </c>
      <c r="B111" s="22" t="s">
        <v>48</v>
      </c>
      <c r="C111" s="22" t="s">
        <v>10</v>
      </c>
      <c r="D111" s="22" t="s">
        <v>67</v>
      </c>
      <c r="E111" s="22" t="s">
        <v>12</v>
      </c>
      <c r="F111" s="23"/>
      <c r="G111" s="24" t="s">
        <v>151</v>
      </c>
      <c r="H111" s="25">
        <v>7785094</v>
      </c>
      <c r="I111" s="25">
        <v>4258837</v>
      </c>
      <c r="J111" s="25">
        <v>7782660</v>
      </c>
      <c r="K111" s="25">
        <v>761881</v>
      </c>
      <c r="L111" s="38">
        <v>2434</v>
      </c>
      <c r="M111" s="25">
        <v>198193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112132</v>
      </c>
      <c r="T111" s="40">
        <v>0</v>
      </c>
      <c r="U111" s="25">
        <v>0</v>
      </c>
      <c r="V111" s="26">
        <f t="shared" si="7"/>
        <v>1.4403422746083734</v>
      </c>
    </row>
    <row r="112" spans="1:22" ht="12.75" outlineLevel="2">
      <c r="A112" s="21" t="s">
        <v>10</v>
      </c>
      <c r="B112" s="22" t="s">
        <v>50</v>
      </c>
      <c r="C112" s="22" t="s">
        <v>22</v>
      </c>
      <c r="D112" s="22" t="s">
        <v>67</v>
      </c>
      <c r="E112" s="22" t="s">
        <v>12</v>
      </c>
      <c r="F112" s="23"/>
      <c r="G112" s="24" t="s">
        <v>155</v>
      </c>
      <c r="H112" s="25">
        <v>7116872</v>
      </c>
      <c r="I112" s="25">
        <v>3137756</v>
      </c>
      <c r="J112" s="25">
        <v>7326422</v>
      </c>
      <c r="K112" s="25">
        <v>598239</v>
      </c>
      <c r="L112" s="38">
        <v>-209550</v>
      </c>
      <c r="M112" s="25">
        <v>323088</v>
      </c>
      <c r="N112" s="25">
        <v>111704</v>
      </c>
      <c r="O112" s="25">
        <v>0</v>
      </c>
      <c r="P112" s="25">
        <v>14000</v>
      </c>
      <c r="Q112" s="25">
        <v>0</v>
      </c>
      <c r="R112" s="25">
        <v>0</v>
      </c>
      <c r="S112" s="25">
        <v>111704</v>
      </c>
      <c r="T112" s="40">
        <v>0</v>
      </c>
      <c r="U112" s="25">
        <v>111704</v>
      </c>
      <c r="V112" s="26">
        <f t="shared" si="7"/>
        <v>1.5695659553803976</v>
      </c>
    </row>
    <row r="113" spans="1:22" ht="12.75" outlineLevel="2">
      <c r="A113" s="21" t="s">
        <v>10</v>
      </c>
      <c r="B113" s="22" t="s">
        <v>26</v>
      </c>
      <c r="C113" s="22" t="s">
        <v>20</v>
      </c>
      <c r="D113" s="22" t="s">
        <v>67</v>
      </c>
      <c r="E113" s="22" t="s">
        <v>12</v>
      </c>
      <c r="F113" s="23"/>
      <c r="G113" s="24" t="s">
        <v>128</v>
      </c>
      <c r="H113" s="25">
        <v>5867456</v>
      </c>
      <c r="I113" s="25">
        <v>2741938</v>
      </c>
      <c r="J113" s="25">
        <v>5979575</v>
      </c>
      <c r="K113" s="25">
        <v>535500</v>
      </c>
      <c r="L113" s="38">
        <v>-112119</v>
      </c>
      <c r="M113" s="25">
        <v>245690</v>
      </c>
      <c r="N113" s="25">
        <v>200000</v>
      </c>
      <c r="O113" s="25">
        <v>0</v>
      </c>
      <c r="P113" s="25">
        <v>46000</v>
      </c>
      <c r="Q113" s="25">
        <v>46000</v>
      </c>
      <c r="R113" s="25">
        <v>0</v>
      </c>
      <c r="S113" s="25">
        <v>876588</v>
      </c>
      <c r="T113" s="40">
        <v>370000</v>
      </c>
      <c r="U113" s="25">
        <v>200000</v>
      </c>
      <c r="V113" s="26">
        <f t="shared" si="7"/>
        <v>14.93983082276203</v>
      </c>
    </row>
    <row r="114" spans="1:22" ht="12.75" outlineLevel="2">
      <c r="A114" s="21" t="s">
        <v>10</v>
      </c>
      <c r="B114" s="22" t="s">
        <v>22</v>
      </c>
      <c r="C114" s="22" t="s">
        <v>18</v>
      </c>
      <c r="D114" s="22" t="s">
        <v>67</v>
      </c>
      <c r="E114" s="22" t="s">
        <v>12</v>
      </c>
      <c r="F114" s="23"/>
      <c r="G114" s="24" t="s">
        <v>119</v>
      </c>
      <c r="H114" s="25">
        <v>5693832</v>
      </c>
      <c r="I114" s="25">
        <v>2991540</v>
      </c>
      <c r="J114" s="25">
        <v>5749374</v>
      </c>
      <c r="K114" s="25">
        <v>807556</v>
      </c>
      <c r="L114" s="38">
        <v>-55542</v>
      </c>
      <c r="M114" s="25">
        <v>329952</v>
      </c>
      <c r="N114" s="25">
        <v>52000</v>
      </c>
      <c r="O114" s="25">
        <v>0</v>
      </c>
      <c r="P114" s="25">
        <v>256696</v>
      </c>
      <c r="Q114" s="25">
        <v>0</v>
      </c>
      <c r="R114" s="25">
        <v>0</v>
      </c>
      <c r="S114" s="25">
        <v>224723</v>
      </c>
      <c r="T114" s="40">
        <v>180348</v>
      </c>
      <c r="U114" s="25">
        <v>0</v>
      </c>
      <c r="V114" s="26">
        <f t="shared" si="7"/>
        <v>3.9467796029106585</v>
      </c>
    </row>
    <row r="115" spans="1:22" ht="12.75" outlineLevel="2">
      <c r="A115" s="21" t="s">
        <v>10</v>
      </c>
      <c r="B115" s="22" t="s">
        <v>58</v>
      </c>
      <c r="C115" s="22" t="s">
        <v>24</v>
      </c>
      <c r="D115" s="22" t="s">
        <v>67</v>
      </c>
      <c r="E115" s="22" t="s">
        <v>12</v>
      </c>
      <c r="F115" s="23"/>
      <c r="G115" s="24" t="s">
        <v>166</v>
      </c>
      <c r="H115" s="25">
        <v>6029520</v>
      </c>
      <c r="I115" s="25">
        <v>3730707</v>
      </c>
      <c r="J115" s="25">
        <v>6220093</v>
      </c>
      <c r="K115" s="25">
        <v>1210607</v>
      </c>
      <c r="L115" s="38">
        <v>-190573</v>
      </c>
      <c r="M115" s="25">
        <v>371800</v>
      </c>
      <c r="N115" s="25">
        <v>0</v>
      </c>
      <c r="O115" s="25">
        <v>0</v>
      </c>
      <c r="P115" s="25">
        <v>50000</v>
      </c>
      <c r="Q115" s="25">
        <v>0</v>
      </c>
      <c r="R115" s="25">
        <v>0</v>
      </c>
      <c r="S115" s="25">
        <v>250000</v>
      </c>
      <c r="T115" s="40">
        <v>250000</v>
      </c>
      <c r="U115" s="25">
        <v>0</v>
      </c>
      <c r="V115" s="26">
        <f t="shared" si="7"/>
        <v>4.146267032864971</v>
      </c>
    </row>
    <row r="116" spans="1:22" ht="12.75" outlineLevel="2">
      <c r="A116" s="21" t="s">
        <v>10</v>
      </c>
      <c r="B116" s="22" t="s">
        <v>48</v>
      </c>
      <c r="C116" s="22" t="s">
        <v>18</v>
      </c>
      <c r="D116" s="22" t="s">
        <v>67</v>
      </c>
      <c r="E116" s="22" t="s">
        <v>12</v>
      </c>
      <c r="F116" s="23"/>
      <c r="G116" s="24" t="s">
        <v>152</v>
      </c>
      <c r="H116" s="25">
        <v>12993641</v>
      </c>
      <c r="I116" s="25">
        <v>7040479</v>
      </c>
      <c r="J116" s="25">
        <v>12965394</v>
      </c>
      <c r="K116" s="25">
        <v>1230456</v>
      </c>
      <c r="L116" s="38">
        <v>28247</v>
      </c>
      <c r="M116" s="25">
        <v>227192</v>
      </c>
      <c r="N116" s="25">
        <v>0</v>
      </c>
      <c r="O116" s="25">
        <v>0</v>
      </c>
      <c r="P116" s="25">
        <v>210000</v>
      </c>
      <c r="Q116" s="25">
        <v>210000</v>
      </c>
      <c r="R116" s="25">
        <v>0</v>
      </c>
      <c r="S116" s="25">
        <v>1321610</v>
      </c>
      <c r="T116" s="40">
        <v>360000</v>
      </c>
      <c r="U116" s="25"/>
      <c r="V116" s="26">
        <f t="shared" si="7"/>
        <v>10.171206053792005</v>
      </c>
    </row>
    <row r="117" spans="1:22" ht="12.75" outlineLevel="2">
      <c r="A117" s="21" t="s">
        <v>10</v>
      </c>
      <c r="B117" s="22" t="s">
        <v>30</v>
      </c>
      <c r="C117" s="22" t="s">
        <v>24</v>
      </c>
      <c r="D117" s="22" t="s">
        <v>67</v>
      </c>
      <c r="E117" s="22" t="s">
        <v>12</v>
      </c>
      <c r="F117" s="23"/>
      <c r="G117" s="24" t="s">
        <v>133</v>
      </c>
      <c r="H117" s="25">
        <v>7200210</v>
      </c>
      <c r="I117" s="25">
        <v>3569453</v>
      </c>
      <c r="J117" s="25">
        <v>7778665</v>
      </c>
      <c r="K117" s="25">
        <v>2113452</v>
      </c>
      <c r="L117" s="38">
        <v>-578455</v>
      </c>
      <c r="M117" s="25">
        <v>1104700</v>
      </c>
      <c r="N117" s="25">
        <v>854700</v>
      </c>
      <c r="O117" s="25">
        <v>0</v>
      </c>
      <c r="P117" s="25">
        <v>440000</v>
      </c>
      <c r="Q117" s="25">
        <v>440000</v>
      </c>
      <c r="R117" s="25">
        <v>0</v>
      </c>
      <c r="S117" s="25">
        <v>2428265</v>
      </c>
      <c r="T117" s="40">
        <v>1760000</v>
      </c>
      <c r="U117" s="25"/>
      <c r="V117" s="26">
        <f t="shared" si="7"/>
        <v>33.72491913430303</v>
      </c>
    </row>
    <row r="118" spans="1:22" ht="12.75" outlineLevel="2">
      <c r="A118" s="21" t="s">
        <v>10</v>
      </c>
      <c r="B118" s="22" t="s">
        <v>22</v>
      </c>
      <c r="C118" s="22" t="s">
        <v>20</v>
      </c>
      <c r="D118" s="22" t="s">
        <v>67</v>
      </c>
      <c r="E118" s="22" t="s">
        <v>12</v>
      </c>
      <c r="F118" s="23"/>
      <c r="G118" s="24" t="s">
        <v>120</v>
      </c>
      <c r="H118" s="25">
        <v>6628998</v>
      </c>
      <c r="I118" s="25">
        <v>1889237</v>
      </c>
      <c r="J118" s="25">
        <v>7161918</v>
      </c>
      <c r="K118" s="25">
        <v>2913309</v>
      </c>
      <c r="L118" s="38">
        <v>-532920</v>
      </c>
      <c r="M118" s="25">
        <v>937920</v>
      </c>
      <c r="N118" s="25">
        <v>354219</v>
      </c>
      <c r="O118" s="25">
        <v>0</v>
      </c>
      <c r="P118" s="25">
        <v>405000</v>
      </c>
      <c r="Q118" s="25">
        <v>20000</v>
      </c>
      <c r="R118" s="25">
        <v>0</v>
      </c>
      <c r="S118" s="25">
        <v>3113642</v>
      </c>
      <c r="T118" s="40">
        <v>1685799</v>
      </c>
      <c r="U118" s="25">
        <v>955000</v>
      </c>
      <c r="V118" s="26">
        <f t="shared" si="7"/>
        <v>46.97002473073608</v>
      </c>
    </row>
    <row r="119" spans="1:22" ht="12.75" outlineLevel="2">
      <c r="A119" s="21" t="s">
        <v>10</v>
      </c>
      <c r="B119" s="22" t="s">
        <v>24</v>
      </c>
      <c r="C119" s="22" t="s">
        <v>26</v>
      </c>
      <c r="D119" s="22" t="s">
        <v>67</v>
      </c>
      <c r="E119" s="22" t="s">
        <v>12</v>
      </c>
      <c r="F119" s="23"/>
      <c r="G119" s="24" t="s">
        <v>125</v>
      </c>
      <c r="H119" s="25">
        <v>11560405</v>
      </c>
      <c r="I119" s="25">
        <v>6859669</v>
      </c>
      <c r="J119" s="25">
        <v>11438587</v>
      </c>
      <c r="K119" s="25">
        <v>1907731</v>
      </c>
      <c r="L119" s="38">
        <v>121818</v>
      </c>
      <c r="M119" s="25">
        <v>461930</v>
      </c>
      <c r="N119" s="25">
        <v>0</v>
      </c>
      <c r="O119" s="25">
        <v>203002</v>
      </c>
      <c r="P119" s="25">
        <v>93552</v>
      </c>
      <c r="Q119" s="25">
        <v>0</v>
      </c>
      <c r="R119" s="25"/>
      <c r="S119" s="25">
        <v>2035949</v>
      </c>
      <c r="T119" s="40">
        <v>1521409</v>
      </c>
      <c r="U119" s="25"/>
      <c r="V119" s="26">
        <f t="shared" si="7"/>
        <v>17.61139856259361</v>
      </c>
    </row>
    <row r="120" spans="1:22" ht="12.75" outlineLevel="2">
      <c r="A120" s="21" t="s">
        <v>10</v>
      </c>
      <c r="B120" s="22" t="s">
        <v>20</v>
      </c>
      <c r="C120" s="22" t="s">
        <v>18</v>
      </c>
      <c r="D120" s="22" t="s">
        <v>67</v>
      </c>
      <c r="E120" s="22" t="s">
        <v>12</v>
      </c>
      <c r="F120" s="23"/>
      <c r="G120" s="24" t="s">
        <v>118</v>
      </c>
      <c r="H120" s="25">
        <v>6012709</v>
      </c>
      <c r="I120" s="25">
        <v>2192774</v>
      </c>
      <c r="J120" s="25">
        <v>5965582</v>
      </c>
      <c r="K120" s="25">
        <v>450490</v>
      </c>
      <c r="L120" s="38">
        <v>47127</v>
      </c>
      <c r="M120" s="25">
        <v>34674</v>
      </c>
      <c r="N120" s="25">
        <v>0</v>
      </c>
      <c r="O120" s="25">
        <v>0</v>
      </c>
      <c r="P120" s="25">
        <v>70000</v>
      </c>
      <c r="Q120" s="25">
        <v>70000</v>
      </c>
      <c r="R120" s="25">
        <v>0</v>
      </c>
      <c r="S120" s="25">
        <v>316089</v>
      </c>
      <c r="T120" s="40">
        <v>0</v>
      </c>
      <c r="U120" s="25">
        <v>290000</v>
      </c>
      <c r="V120" s="26">
        <f t="shared" si="7"/>
        <v>5.257014766555308</v>
      </c>
    </row>
    <row r="121" spans="1:22" ht="12.75" outlineLevel="2">
      <c r="A121" s="21" t="s">
        <v>10</v>
      </c>
      <c r="B121" s="22" t="s">
        <v>28</v>
      </c>
      <c r="C121" s="22" t="s">
        <v>34</v>
      </c>
      <c r="D121" s="22" t="s">
        <v>67</v>
      </c>
      <c r="E121" s="22" t="s">
        <v>12</v>
      </c>
      <c r="F121" s="23"/>
      <c r="G121" s="24" t="s">
        <v>90</v>
      </c>
      <c r="H121" s="25">
        <v>14262832</v>
      </c>
      <c r="I121" s="25">
        <v>5983843</v>
      </c>
      <c r="J121" s="25">
        <v>14507619</v>
      </c>
      <c r="K121" s="25">
        <v>1537521</v>
      </c>
      <c r="L121" s="38">
        <v>-244787</v>
      </c>
      <c r="M121" s="25">
        <v>300000</v>
      </c>
      <c r="N121" s="25">
        <v>300000</v>
      </c>
      <c r="O121" s="25">
        <v>0</v>
      </c>
      <c r="P121" s="25">
        <v>50000</v>
      </c>
      <c r="Q121" s="25">
        <v>50000</v>
      </c>
      <c r="R121" s="25">
        <v>0</v>
      </c>
      <c r="S121" s="25">
        <v>607442</v>
      </c>
      <c r="T121" s="40">
        <v>0</v>
      </c>
      <c r="U121" s="25">
        <v>450000</v>
      </c>
      <c r="V121" s="26">
        <f t="shared" si="7"/>
        <v>4.258915760909194</v>
      </c>
    </row>
    <row r="122" spans="1:22" ht="12.75" outlineLevel="2">
      <c r="A122" s="21" t="s">
        <v>10</v>
      </c>
      <c r="B122" s="22" t="s">
        <v>40</v>
      </c>
      <c r="C122" s="22" t="s">
        <v>24</v>
      </c>
      <c r="D122" s="22" t="s">
        <v>67</v>
      </c>
      <c r="E122" s="22" t="s">
        <v>12</v>
      </c>
      <c r="F122" s="23"/>
      <c r="G122" s="24" t="s">
        <v>96</v>
      </c>
      <c r="H122" s="25">
        <v>11924743</v>
      </c>
      <c r="I122" s="25">
        <v>5449938</v>
      </c>
      <c r="J122" s="25">
        <v>12056631</v>
      </c>
      <c r="K122" s="25">
        <v>2257920</v>
      </c>
      <c r="L122" s="38">
        <v>-131888</v>
      </c>
      <c r="M122" s="25">
        <v>699640</v>
      </c>
      <c r="N122" s="25">
        <v>424000</v>
      </c>
      <c r="O122" s="25">
        <v>0</v>
      </c>
      <c r="P122" s="25">
        <v>200000</v>
      </c>
      <c r="Q122" s="25">
        <v>200000</v>
      </c>
      <c r="R122" s="25">
        <v>0</v>
      </c>
      <c r="S122" s="25">
        <v>1324000</v>
      </c>
      <c r="T122" s="40">
        <v>0</v>
      </c>
      <c r="U122" s="25">
        <v>1324000</v>
      </c>
      <c r="V122" s="26">
        <f t="shared" si="7"/>
        <v>11.102964650894362</v>
      </c>
    </row>
    <row r="123" spans="1:22" ht="12.75" outlineLevel="2">
      <c r="A123" s="21" t="s">
        <v>10</v>
      </c>
      <c r="B123" s="22" t="s">
        <v>32</v>
      </c>
      <c r="C123" s="22" t="s">
        <v>22</v>
      </c>
      <c r="D123" s="22" t="s">
        <v>67</v>
      </c>
      <c r="E123" s="22" t="s">
        <v>12</v>
      </c>
      <c r="F123" s="23"/>
      <c r="G123" s="24" t="s">
        <v>135</v>
      </c>
      <c r="H123" s="25">
        <v>8572658</v>
      </c>
      <c r="I123" s="25">
        <v>2977504</v>
      </c>
      <c r="J123" s="25">
        <v>8523190</v>
      </c>
      <c r="K123" s="25">
        <v>1708448</v>
      </c>
      <c r="L123" s="38">
        <v>49468</v>
      </c>
      <c r="M123" s="25">
        <v>212724</v>
      </c>
      <c r="N123" s="25">
        <v>0</v>
      </c>
      <c r="O123" s="25">
        <v>0</v>
      </c>
      <c r="P123" s="25">
        <v>124188</v>
      </c>
      <c r="Q123" s="25">
        <v>0</v>
      </c>
      <c r="R123" s="25">
        <v>0</v>
      </c>
      <c r="S123" s="25">
        <v>1017226</v>
      </c>
      <c r="T123" s="40">
        <v>600376</v>
      </c>
      <c r="U123" s="25">
        <v>0</v>
      </c>
      <c r="V123" s="26">
        <f t="shared" si="7"/>
        <v>11.865934696100089</v>
      </c>
    </row>
    <row r="124" spans="1:22" ht="12.75" outlineLevel="2">
      <c r="A124" s="21" t="s">
        <v>10</v>
      </c>
      <c r="B124" s="22" t="s">
        <v>42</v>
      </c>
      <c r="C124" s="22" t="s">
        <v>20</v>
      </c>
      <c r="D124" s="22" t="s">
        <v>67</v>
      </c>
      <c r="E124" s="22" t="s">
        <v>12</v>
      </c>
      <c r="F124" s="23"/>
      <c r="G124" s="24" t="s">
        <v>97</v>
      </c>
      <c r="H124" s="25">
        <v>14966538</v>
      </c>
      <c r="I124" s="25">
        <v>8691015</v>
      </c>
      <c r="J124" s="25">
        <v>19427010</v>
      </c>
      <c r="K124" s="25">
        <v>6970170</v>
      </c>
      <c r="L124" s="38">
        <v>-4460472</v>
      </c>
      <c r="M124" s="25">
        <v>5050953</v>
      </c>
      <c r="N124" s="25">
        <v>4400000</v>
      </c>
      <c r="O124" s="25">
        <v>0</v>
      </c>
      <c r="P124" s="25">
        <v>197459</v>
      </c>
      <c r="Q124" s="25">
        <v>71939</v>
      </c>
      <c r="R124" s="25">
        <v>0</v>
      </c>
      <c r="S124" s="25">
        <v>5859985</v>
      </c>
      <c r="T124" s="40">
        <v>4666082</v>
      </c>
      <c r="U124" s="25">
        <v>0</v>
      </c>
      <c r="V124" s="26">
        <f t="shared" si="7"/>
        <v>39.15391121179795</v>
      </c>
    </row>
    <row r="125" spans="1:22" ht="12.75" outlineLevel="2">
      <c r="A125" s="21" t="s">
        <v>10</v>
      </c>
      <c r="B125" s="22" t="s">
        <v>14</v>
      </c>
      <c r="C125" s="22" t="s">
        <v>22</v>
      </c>
      <c r="D125" s="22" t="s">
        <v>67</v>
      </c>
      <c r="E125" s="22" t="s">
        <v>12</v>
      </c>
      <c r="F125" s="23"/>
      <c r="G125" s="24" t="s">
        <v>110</v>
      </c>
      <c r="H125" s="25">
        <v>9433052</v>
      </c>
      <c r="I125" s="25">
        <v>4617026</v>
      </c>
      <c r="J125" s="25">
        <v>9289716</v>
      </c>
      <c r="K125" s="25">
        <v>2462298</v>
      </c>
      <c r="L125" s="38">
        <v>143336</v>
      </c>
      <c r="M125" s="25">
        <v>725554</v>
      </c>
      <c r="N125" s="25">
        <v>0</v>
      </c>
      <c r="O125" s="25">
        <v>0</v>
      </c>
      <c r="P125" s="25">
        <v>154000</v>
      </c>
      <c r="Q125" s="25">
        <v>0</v>
      </c>
      <c r="R125" s="25">
        <v>0</v>
      </c>
      <c r="S125" s="25">
        <v>766280</v>
      </c>
      <c r="T125" s="40">
        <v>695000</v>
      </c>
      <c r="U125" s="25">
        <v>0</v>
      </c>
      <c r="V125" s="26">
        <f t="shared" si="7"/>
        <v>8.123351805969055</v>
      </c>
    </row>
    <row r="126" spans="1:22" ht="12.75" outlineLevel="2">
      <c r="A126" s="21" t="s">
        <v>10</v>
      </c>
      <c r="B126" s="22" t="s">
        <v>22</v>
      </c>
      <c r="C126" s="22" t="s">
        <v>22</v>
      </c>
      <c r="D126" s="22" t="s">
        <v>67</v>
      </c>
      <c r="E126" s="22" t="s">
        <v>12</v>
      </c>
      <c r="F126" s="23"/>
      <c r="G126" s="24" t="s">
        <v>121</v>
      </c>
      <c r="H126" s="25">
        <v>4557186</v>
      </c>
      <c r="I126" s="25">
        <v>1747050</v>
      </c>
      <c r="J126" s="25">
        <v>4726081</v>
      </c>
      <c r="K126" s="25">
        <v>897090</v>
      </c>
      <c r="L126" s="38">
        <v>-168895</v>
      </c>
      <c r="M126" s="25">
        <v>308270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238580</v>
      </c>
      <c r="T126" s="40">
        <v>180000</v>
      </c>
      <c r="U126" s="25">
        <v>0</v>
      </c>
      <c r="V126" s="26">
        <f t="shared" si="7"/>
        <v>5.235248243104406</v>
      </c>
    </row>
    <row r="127" spans="1:22" ht="12.75" outlineLevel="2">
      <c r="A127" s="21" t="s">
        <v>10</v>
      </c>
      <c r="B127" s="22" t="s">
        <v>18</v>
      </c>
      <c r="C127" s="22" t="s">
        <v>22</v>
      </c>
      <c r="D127" s="22" t="s">
        <v>67</v>
      </c>
      <c r="E127" s="22" t="s">
        <v>12</v>
      </c>
      <c r="F127" s="23"/>
      <c r="G127" s="24" t="s">
        <v>115</v>
      </c>
      <c r="H127" s="25">
        <v>2835665</v>
      </c>
      <c r="I127" s="25">
        <v>806934</v>
      </c>
      <c r="J127" s="25">
        <v>3121504</v>
      </c>
      <c r="K127" s="25">
        <v>218394</v>
      </c>
      <c r="L127" s="38">
        <v>-285839</v>
      </c>
      <c r="M127" s="25">
        <v>383004</v>
      </c>
      <c r="N127" s="25">
        <v>95000</v>
      </c>
      <c r="O127" s="25">
        <v>0</v>
      </c>
      <c r="P127" s="25">
        <v>0</v>
      </c>
      <c r="Q127" s="25">
        <v>0</v>
      </c>
      <c r="R127" s="25">
        <v>0</v>
      </c>
      <c r="S127" s="25">
        <v>104543</v>
      </c>
      <c r="T127" s="40">
        <v>0</v>
      </c>
      <c r="U127" s="25">
        <v>95000</v>
      </c>
      <c r="V127" s="26">
        <f t="shared" si="7"/>
        <v>3.6867189883149103</v>
      </c>
    </row>
    <row r="128" spans="1:22" ht="12.75" outlineLevel="2">
      <c r="A128" s="21" t="s">
        <v>10</v>
      </c>
      <c r="B128" s="22" t="s">
        <v>64</v>
      </c>
      <c r="C128" s="22" t="s">
        <v>18</v>
      </c>
      <c r="D128" s="22" t="s">
        <v>67</v>
      </c>
      <c r="E128" s="22" t="s">
        <v>12</v>
      </c>
      <c r="F128" s="23"/>
      <c r="G128" s="24" t="s">
        <v>172</v>
      </c>
      <c r="H128" s="25">
        <v>4956457</v>
      </c>
      <c r="I128" s="25">
        <v>1803737</v>
      </c>
      <c r="J128" s="25">
        <v>5234760</v>
      </c>
      <c r="K128" s="25">
        <v>484027</v>
      </c>
      <c r="L128" s="38">
        <v>-278303</v>
      </c>
      <c r="M128" s="25">
        <v>409600</v>
      </c>
      <c r="N128" s="25">
        <v>320000</v>
      </c>
      <c r="O128" s="25">
        <v>0</v>
      </c>
      <c r="P128" s="25">
        <v>105811</v>
      </c>
      <c r="Q128" s="25">
        <v>26811</v>
      </c>
      <c r="R128" s="25">
        <v>0</v>
      </c>
      <c r="S128" s="25">
        <v>472622</v>
      </c>
      <c r="T128" s="40">
        <v>99000</v>
      </c>
      <c r="U128" s="25">
        <v>373622</v>
      </c>
      <c r="V128" s="26">
        <f t="shared" si="7"/>
        <v>9.535480687111782</v>
      </c>
    </row>
    <row r="129" spans="1:22" ht="12.75" outlineLevel="2">
      <c r="A129" s="21" t="s">
        <v>10</v>
      </c>
      <c r="B129" s="22" t="s">
        <v>32</v>
      </c>
      <c r="C129" s="22" t="s">
        <v>24</v>
      </c>
      <c r="D129" s="22" t="s">
        <v>67</v>
      </c>
      <c r="E129" s="22" t="s">
        <v>12</v>
      </c>
      <c r="F129" s="23"/>
      <c r="G129" s="24" t="s">
        <v>136</v>
      </c>
      <c r="H129" s="25">
        <v>2165297</v>
      </c>
      <c r="I129" s="25">
        <v>860877</v>
      </c>
      <c r="J129" s="25">
        <v>2184024</v>
      </c>
      <c r="K129" s="25">
        <v>395066</v>
      </c>
      <c r="L129" s="38">
        <v>-18727</v>
      </c>
      <c r="M129" s="25">
        <v>137810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50000</v>
      </c>
      <c r="T129" s="40">
        <v>50000</v>
      </c>
      <c r="U129" s="25">
        <v>0</v>
      </c>
      <c r="V129" s="26">
        <f t="shared" si="7"/>
        <v>2.309152047040198</v>
      </c>
    </row>
    <row r="130" spans="1:22" ht="12.75" outlineLevel="2">
      <c r="A130" s="21" t="s">
        <v>10</v>
      </c>
      <c r="B130" s="22" t="s">
        <v>24</v>
      </c>
      <c r="C130" s="22" t="s">
        <v>28</v>
      </c>
      <c r="D130" s="22" t="s">
        <v>67</v>
      </c>
      <c r="E130" s="22" t="s">
        <v>12</v>
      </c>
      <c r="F130" s="23"/>
      <c r="G130" s="24" t="s">
        <v>126</v>
      </c>
      <c r="H130" s="25">
        <v>10479551</v>
      </c>
      <c r="I130" s="25">
        <v>5328756</v>
      </c>
      <c r="J130" s="25">
        <v>10803242</v>
      </c>
      <c r="K130" s="25">
        <v>1490243</v>
      </c>
      <c r="L130" s="38">
        <v>-323691</v>
      </c>
      <c r="M130" s="25">
        <v>860776</v>
      </c>
      <c r="N130" s="25">
        <v>540297</v>
      </c>
      <c r="O130" s="25">
        <v>0</v>
      </c>
      <c r="P130" s="25">
        <v>313686</v>
      </c>
      <c r="Q130" s="25">
        <v>213686</v>
      </c>
      <c r="R130" s="25">
        <v>0</v>
      </c>
      <c r="S130" s="25">
        <v>5163032</v>
      </c>
      <c r="T130" s="40">
        <v>4637764</v>
      </c>
      <c r="U130" s="25"/>
      <c r="V130" s="26">
        <f t="shared" si="7"/>
        <v>49.26768331963841</v>
      </c>
    </row>
    <row r="131" spans="1:22" ht="12.75" outlineLevel="2">
      <c r="A131" s="21" t="s">
        <v>10</v>
      </c>
      <c r="B131" s="22" t="s">
        <v>46</v>
      </c>
      <c r="C131" s="22" t="s">
        <v>18</v>
      </c>
      <c r="D131" s="22" t="s">
        <v>67</v>
      </c>
      <c r="E131" s="22" t="s">
        <v>12</v>
      </c>
      <c r="F131" s="23"/>
      <c r="G131" s="24" t="s">
        <v>149</v>
      </c>
      <c r="H131" s="25">
        <v>6089837</v>
      </c>
      <c r="I131" s="25">
        <v>2629267</v>
      </c>
      <c r="J131" s="25">
        <v>6199276</v>
      </c>
      <c r="K131" s="25">
        <v>1523675</v>
      </c>
      <c r="L131" s="38">
        <v>-109439</v>
      </c>
      <c r="M131" s="25">
        <v>266418</v>
      </c>
      <c r="N131" s="25">
        <v>160535</v>
      </c>
      <c r="O131" s="25">
        <v>0</v>
      </c>
      <c r="P131" s="25">
        <v>156285</v>
      </c>
      <c r="Q131" s="25">
        <v>94164</v>
      </c>
      <c r="R131" s="25">
        <v>0</v>
      </c>
      <c r="S131" s="25">
        <v>626416</v>
      </c>
      <c r="T131" s="40">
        <v>113046</v>
      </c>
      <c r="U131" s="25">
        <v>513370</v>
      </c>
      <c r="V131" s="26">
        <f t="shared" si="7"/>
        <v>10.286252324980126</v>
      </c>
    </row>
    <row r="132" spans="1:22" ht="12.75" outlineLevel="2">
      <c r="A132" s="21" t="s">
        <v>10</v>
      </c>
      <c r="B132" s="22" t="s">
        <v>44</v>
      </c>
      <c r="C132" s="22" t="s">
        <v>24</v>
      </c>
      <c r="D132" s="22" t="s">
        <v>67</v>
      </c>
      <c r="E132" s="22" t="s">
        <v>12</v>
      </c>
      <c r="F132" s="23"/>
      <c r="G132" s="24" t="s">
        <v>146</v>
      </c>
      <c r="H132" s="25">
        <v>5439178</v>
      </c>
      <c r="I132" s="25">
        <v>2497248</v>
      </c>
      <c r="J132" s="25">
        <v>6541333</v>
      </c>
      <c r="K132" s="25">
        <v>1647280</v>
      </c>
      <c r="L132" s="38">
        <v>-1102155</v>
      </c>
      <c r="M132" s="25">
        <v>1171003</v>
      </c>
      <c r="N132" s="25">
        <v>1000000</v>
      </c>
      <c r="O132" s="25">
        <v>0</v>
      </c>
      <c r="P132" s="25">
        <v>66000</v>
      </c>
      <c r="Q132" s="25">
        <v>0</v>
      </c>
      <c r="R132" s="25">
        <v>0</v>
      </c>
      <c r="S132" s="25">
        <v>1925338</v>
      </c>
      <c r="T132" s="40">
        <v>1000000</v>
      </c>
      <c r="U132" s="25"/>
      <c r="V132" s="26">
        <f aca="true" t="shared" si="9" ref="V132:V195">S132/H132*100</f>
        <v>35.39759132721893</v>
      </c>
    </row>
    <row r="133" spans="1:22" ht="12.75" outlineLevel="2">
      <c r="A133" s="21" t="s">
        <v>10</v>
      </c>
      <c r="B133" s="22" t="s">
        <v>34</v>
      </c>
      <c r="C133" s="22" t="s">
        <v>18</v>
      </c>
      <c r="D133" s="22" t="s">
        <v>67</v>
      </c>
      <c r="E133" s="22" t="s">
        <v>12</v>
      </c>
      <c r="F133" s="23"/>
      <c r="G133" s="24" t="s">
        <v>138</v>
      </c>
      <c r="H133" s="25">
        <v>20330903</v>
      </c>
      <c r="I133" s="25">
        <v>16449989</v>
      </c>
      <c r="J133" s="25">
        <v>18934957</v>
      </c>
      <c r="K133" s="25">
        <v>2907933</v>
      </c>
      <c r="L133" s="38">
        <v>1395946</v>
      </c>
      <c r="M133" s="25">
        <v>2174454</v>
      </c>
      <c r="N133" s="25"/>
      <c r="O133" s="25">
        <v>0</v>
      </c>
      <c r="P133" s="25">
        <v>943466</v>
      </c>
      <c r="Q133" s="25">
        <v>483334</v>
      </c>
      <c r="R133" s="25">
        <v>0</v>
      </c>
      <c r="S133" s="25">
        <v>829754</v>
      </c>
      <c r="T133" s="40">
        <v>60130</v>
      </c>
      <c r="U133" s="25">
        <v>483333</v>
      </c>
      <c r="V133" s="26">
        <f t="shared" si="9"/>
        <v>4.08124518620742</v>
      </c>
    </row>
    <row r="134" spans="1:22" ht="12.75" outlineLevel="2">
      <c r="A134" s="21" t="s">
        <v>10</v>
      </c>
      <c r="B134" s="22" t="s">
        <v>30</v>
      </c>
      <c r="C134" s="22" t="s">
        <v>28</v>
      </c>
      <c r="D134" s="22" t="s">
        <v>67</v>
      </c>
      <c r="E134" s="22" t="s">
        <v>12</v>
      </c>
      <c r="F134" s="23"/>
      <c r="G134" s="24" t="s">
        <v>134</v>
      </c>
      <c r="H134" s="25">
        <v>3309200</v>
      </c>
      <c r="I134" s="25">
        <v>1298457</v>
      </c>
      <c r="J134" s="25">
        <v>3429648</v>
      </c>
      <c r="K134" s="25">
        <v>404514</v>
      </c>
      <c r="L134" s="38">
        <v>-120448</v>
      </c>
      <c r="M134" s="25">
        <v>151671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75725</v>
      </c>
      <c r="T134" s="40">
        <v>50000</v>
      </c>
      <c r="U134" s="25">
        <v>0</v>
      </c>
      <c r="V134" s="26">
        <f t="shared" si="9"/>
        <v>2.2883174181070953</v>
      </c>
    </row>
    <row r="135" spans="1:22" ht="12.75" outlineLevel="2">
      <c r="A135" s="21" t="s">
        <v>10</v>
      </c>
      <c r="B135" s="22" t="s">
        <v>32</v>
      </c>
      <c r="C135" s="22" t="s">
        <v>26</v>
      </c>
      <c r="D135" s="22" t="s">
        <v>67</v>
      </c>
      <c r="E135" s="22" t="s">
        <v>12</v>
      </c>
      <c r="F135" s="23"/>
      <c r="G135" s="24" t="s">
        <v>137</v>
      </c>
      <c r="H135" s="25">
        <v>6691496</v>
      </c>
      <c r="I135" s="25">
        <v>2859907</v>
      </c>
      <c r="J135" s="25">
        <v>7324253</v>
      </c>
      <c r="K135" s="25">
        <v>2336726</v>
      </c>
      <c r="L135" s="38">
        <v>-632757</v>
      </c>
      <c r="M135" s="25">
        <v>722757</v>
      </c>
      <c r="N135" s="25">
        <v>0</v>
      </c>
      <c r="O135" s="25">
        <v>0</v>
      </c>
      <c r="P135" s="25">
        <v>90000</v>
      </c>
      <c r="Q135" s="25">
        <v>0</v>
      </c>
      <c r="R135" s="25">
        <v>0</v>
      </c>
      <c r="S135" s="25">
        <v>1158500</v>
      </c>
      <c r="T135" s="40">
        <v>1158500</v>
      </c>
      <c r="U135" s="25">
        <v>0</v>
      </c>
      <c r="V135" s="26">
        <f t="shared" si="9"/>
        <v>17.31301939058172</v>
      </c>
    </row>
    <row r="136" spans="1:22" ht="12.75" outlineLevel="2">
      <c r="A136" s="21" t="s">
        <v>10</v>
      </c>
      <c r="B136" s="22" t="s">
        <v>24</v>
      </c>
      <c r="C136" s="22" t="s">
        <v>30</v>
      </c>
      <c r="D136" s="22" t="s">
        <v>67</v>
      </c>
      <c r="E136" s="22" t="s">
        <v>12</v>
      </c>
      <c r="F136" s="23"/>
      <c r="G136" s="24" t="s">
        <v>127</v>
      </c>
      <c r="H136" s="25">
        <v>5238174</v>
      </c>
      <c r="I136" s="25">
        <v>2077193</v>
      </c>
      <c r="J136" s="25">
        <v>5324737</v>
      </c>
      <c r="K136" s="25">
        <v>169164</v>
      </c>
      <c r="L136" s="38">
        <v>-86563</v>
      </c>
      <c r="M136" s="25">
        <v>196929</v>
      </c>
      <c r="N136" s="25">
        <v>87426</v>
      </c>
      <c r="O136" s="25">
        <v>0</v>
      </c>
      <c r="P136" s="25">
        <v>54371</v>
      </c>
      <c r="Q136" s="25">
        <v>54371</v>
      </c>
      <c r="R136" s="25">
        <v>0</v>
      </c>
      <c r="S136" s="25">
        <v>87426</v>
      </c>
      <c r="T136" s="40">
        <v>0</v>
      </c>
      <c r="U136" s="25">
        <v>87426</v>
      </c>
      <c r="V136" s="26">
        <f t="shared" si="9"/>
        <v>1.6690167222394674</v>
      </c>
    </row>
    <row r="137" spans="1:22" ht="12.75" outlineLevel="2">
      <c r="A137" s="21" t="s">
        <v>10</v>
      </c>
      <c r="B137" s="22" t="s">
        <v>54</v>
      </c>
      <c r="C137" s="22" t="s">
        <v>26</v>
      </c>
      <c r="D137" s="22" t="s">
        <v>67</v>
      </c>
      <c r="E137" s="22" t="s">
        <v>12</v>
      </c>
      <c r="F137" s="23"/>
      <c r="G137" s="24" t="s">
        <v>159</v>
      </c>
      <c r="H137" s="25">
        <v>5294761</v>
      </c>
      <c r="I137" s="25">
        <v>2123183</v>
      </c>
      <c r="J137" s="25">
        <v>5463138</v>
      </c>
      <c r="K137" s="25">
        <v>992089</v>
      </c>
      <c r="L137" s="38">
        <v>-168377</v>
      </c>
      <c r="M137" s="25">
        <v>300000</v>
      </c>
      <c r="N137" s="25">
        <v>300000</v>
      </c>
      <c r="O137" s="25">
        <v>0</v>
      </c>
      <c r="P137" s="25">
        <v>75000</v>
      </c>
      <c r="Q137" s="25">
        <v>75000</v>
      </c>
      <c r="R137" s="25">
        <v>0</v>
      </c>
      <c r="S137" s="25">
        <v>300000</v>
      </c>
      <c r="T137" s="40">
        <v>0</v>
      </c>
      <c r="U137" s="25">
        <v>300000</v>
      </c>
      <c r="V137" s="26">
        <f t="shared" si="9"/>
        <v>5.665978124413925</v>
      </c>
    </row>
    <row r="138" spans="1:22" ht="12.75" outlineLevel="2">
      <c r="A138" s="21" t="s">
        <v>10</v>
      </c>
      <c r="B138" s="22" t="s">
        <v>60</v>
      </c>
      <c r="C138" s="22" t="s">
        <v>20</v>
      </c>
      <c r="D138" s="22" t="s">
        <v>67</v>
      </c>
      <c r="E138" s="22" t="s">
        <v>12</v>
      </c>
      <c r="F138" s="23"/>
      <c r="G138" s="24" t="s">
        <v>170</v>
      </c>
      <c r="H138" s="25">
        <v>6921622</v>
      </c>
      <c r="I138" s="25">
        <v>2733054</v>
      </c>
      <c r="J138" s="25">
        <v>7016264</v>
      </c>
      <c r="K138" s="25">
        <v>1025644</v>
      </c>
      <c r="L138" s="38">
        <v>-94642</v>
      </c>
      <c r="M138" s="25">
        <v>152425</v>
      </c>
      <c r="N138" s="25">
        <v>110000</v>
      </c>
      <c r="O138" s="25">
        <v>0</v>
      </c>
      <c r="P138" s="25">
        <v>10000</v>
      </c>
      <c r="Q138" s="25">
        <v>10000</v>
      </c>
      <c r="R138" s="25">
        <v>0</v>
      </c>
      <c r="S138" s="25">
        <v>1032782</v>
      </c>
      <c r="T138" s="40">
        <v>0</v>
      </c>
      <c r="U138" s="25">
        <v>290000</v>
      </c>
      <c r="V138" s="26">
        <f t="shared" si="9"/>
        <v>14.921097973856417</v>
      </c>
    </row>
    <row r="139" spans="1:22" ht="12.75" outlineLevel="2">
      <c r="A139" s="21" t="s">
        <v>10</v>
      </c>
      <c r="B139" s="22" t="s">
        <v>62</v>
      </c>
      <c r="C139" s="22" t="s">
        <v>22</v>
      </c>
      <c r="D139" s="22" t="s">
        <v>67</v>
      </c>
      <c r="E139" s="22" t="s">
        <v>12</v>
      </c>
      <c r="F139" s="23"/>
      <c r="G139" s="24" t="s">
        <v>171</v>
      </c>
      <c r="H139" s="25">
        <v>6327279</v>
      </c>
      <c r="I139" s="25">
        <v>3035635</v>
      </c>
      <c r="J139" s="25">
        <v>6021630</v>
      </c>
      <c r="K139" s="25">
        <v>826082</v>
      </c>
      <c r="L139" s="38">
        <v>305649</v>
      </c>
      <c r="M139" s="25">
        <v>500448</v>
      </c>
      <c r="N139" s="25">
        <v>0</v>
      </c>
      <c r="O139" s="25">
        <v>0</v>
      </c>
      <c r="P139" s="25">
        <v>169700</v>
      </c>
      <c r="Q139" s="25">
        <v>0</v>
      </c>
      <c r="R139" s="25">
        <v>0</v>
      </c>
      <c r="S139" s="25">
        <v>610868</v>
      </c>
      <c r="T139" s="40">
        <v>585500</v>
      </c>
      <c r="U139" s="25">
        <v>0</v>
      </c>
      <c r="V139" s="26">
        <f t="shared" si="9"/>
        <v>9.654513417220894</v>
      </c>
    </row>
    <row r="140" spans="1:22" ht="12.75" outlineLevel="2">
      <c r="A140" s="21" t="s">
        <v>10</v>
      </c>
      <c r="B140" s="22" t="s">
        <v>50</v>
      </c>
      <c r="C140" s="22" t="s">
        <v>26</v>
      </c>
      <c r="D140" s="22" t="s">
        <v>67</v>
      </c>
      <c r="E140" s="22" t="s">
        <v>12</v>
      </c>
      <c r="F140" s="23"/>
      <c r="G140" s="24" t="s">
        <v>98</v>
      </c>
      <c r="H140" s="25">
        <v>16337833</v>
      </c>
      <c r="I140" s="25">
        <v>8361455</v>
      </c>
      <c r="J140" s="25">
        <v>16940487</v>
      </c>
      <c r="K140" s="25">
        <v>2160268</v>
      </c>
      <c r="L140" s="38">
        <v>-602654</v>
      </c>
      <c r="M140" s="25">
        <v>750000</v>
      </c>
      <c r="N140" s="25">
        <v>0</v>
      </c>
      <c r="O140" s="25">
        <v>0</v>
      </c>
      <c r="P140" s="25">
        <v>140000</v>
      </c>
      <c r="Q140" s="25">
        <v>140000</v>
      </c>
      <c r="R140" s="25">
        <v>0</v>
      </c>
      <c r="S140" s="25">
        <v>1033944</v>
      </c>
      <c r="T140" s="40">
        <v>140000</v>
      </c>
      <c r="U140" s="25">
        <v>700000</v>
      </c>
      <c r="V140" s="26">
        <f t="shared" si="9"/>
        <v>6.328525943434481</v>
      </c>
    </row>
    <row r="141" spans="1:22" ht="12.75" outlineLevel="2">
      <c r="A141" s="21" t="s">
        <v>10</v>
      </c>
      <c r="B141" s="22" t="s">
        <v>48</v>
      </c>
      <c r="C141" s="22" t="s">
        <v>22</v>
      </c>
      <c r="D141" s="22" t="s">
        <v>67</v>
      </c>
      <c r="E141" s="22" t="s">
        <v>12</v>
      </c>
      <c r="F141" s="23"/>
      <c r="G141" s="24" t="s">
        <v>153</v>
      </c>
      <c r="H141" s="25">
        <v>7040864</v>
      </c>
      <c r="I141" s="25">
        <v>2941391</v>
      </c>
      <c r="J141" s="25">
        <v>7523488</v>
      </c>
      <c r="K141" s="25">
        <v>1750300</v>
      </c>
      <c r="L141" s="38">
        <v>-482624</v>
      </c>
      <c r="M141" s="25">
        <v>704000</v>
      </c>
      <c r="N141" s="25">
        <v>0</v>
      </c>
      <c r="O141" s="25">
        <v>0</v>
      </c>
      <c r="P141" s="25">
        <v>182000</v>
      </c>
      <c r="Q141" s="25">
        <v>57000</v>
      </c>
      <c r="R141" s="25">
        <v>0</v>
      </c>
      <c r="S141" s="25">
        <v>3250986</v>
      </c>
      <c r="T141" s="40">
        <v>1468000</v>
      </c>
      <c r="U141" s="25">
        <v>1500000</v>
      </c>
      <c r="V141" s="26">
        <f t="shared" si="9"/>
        <v>46.173111709017526</v>
      </c>
    </row>
    <row r="142" spans="1:22" ht="12.75" outlineLevel="2">
      <c r="A142" s="21" t="s">
        <v>10</v>
      </c>
      <c r="B142" s="22" t="s">
        <v>54</v>
      </c>
      <c r="C142" s="22" t="s">
        <v>28</v>
      </c>
      <c r="D142" s="22" t="s">
        <v>67</v>
      </c>
      <c r="E142" s="22" t="s">
        <v>12</v>
      </c>
      <c r="F142" s="23"/>
      <c r="G142" s="24" t="s">
        <v>160</v>
      </c>
      <c r="H142" s="25">
        <v>8884838</v>
      </c>
      <c r="I142" s="25">
        <v>2739278</v>
      </c>
      <c r="J142" s="25">
        <v>9666246</v>
      </c>
      <c r="K142" s="25">
        <v>4245559</v>
      </c>
      <c r="L142" s="38">
        <v>-781408</v>
      </c>
      <c r="M142" s="25">
        <v>1571408</v>
      </c>
      <c r="N142" s="25">
        <v>500000</v>
      </c>
      <c r="O142" s="25">
        <v>0</v>
      </c>
      <c r="P142" s="25">
        <v>790000</v>
      </c>
      <c r="Q142" s="25">
        <v>790000</v>
      </c>
      <c r="R142" s="25">
        <v>0</v>
      </c>
      <c r="S142" s="25">
        <v>1400000</v>
      </c>
      <c r="T142" s="40">
        <v>900000</v>
      </c>
      <c r="U142" s="25">
        <v>500000</v>
      </c>
      <c r="V142" s="26">
        <f t="shared" si="9"/>
        <v>15.757180941284469</v>
      </c>
    </row>
    <row r="143" spans="1:22" ht="12.75" outlineLevel="2">
      <c r="A143" s="21" t="s">
        <v>10</v>
      </c>
      <c r="B143" s="22" t="s">
        <v>14</v>
      </c>
      <c r="C143" s="22" t="s">
        <v>24</v>
      </c>
      <c r="D143" s="22" t="s">
        <v>67</v>
      </c>
      <c r="E143" s="22" t="s">
        <v>12</v>
      </c>
      <c r="F143" s="23"/>
      <c r="G143" s="24" t="s">
        <v>111</v>
      </c>
      <c r="H143" s="25">
        <v>14079859</v>
      </c>
      <c r="I143" s="25">
        <v>7602563</v>
      </c>
      <c r="J143" s="25">
        <v>15993720</v>
      </c>
      <c r="K143" s="25">
        <v>7091390</v>
      </c>
      <c r="L143" s="38">
        <v>-1913861</v>
      </c>
      <c r="M143" s="25">
        <v>2493861</v>
      </c>
      <c r="N143" s="25">
        <v>0</v>
      </c>
      <c r="O143" s="25">
        <v>0</v>
      </c>
      <c r="P143" s="25">
        <v>580000</v>
      </c>
      <c r="Q143" s="25">
        <v>580000</v>
      </c>
      <c r="R143" s="25">
        <v>0</v>
      </c>
      <c r="S143" s="25">
        <v>3059549</v>
      </c>
      <c r="T143" s="40">
        <v>2828712</v>
      </c>
      <c r="U143" s="25"/>
      <c r="V143" s="26">
        <f t="shared" si="9"/>
        <v>21.729969028809165</v>
      </c>
    </row>
    <row r="144" spans="1:22" ht="12.75" outlineLevel="2">
      <c r="A144" s="21" t="s">
        <v>10</v>
      </c>
      <c r="B144" s="22" t="s">
        <v>22</v>
      </c>
      <c r="C144" s="22" t="s">
        <v>24</v>
      </c>
      <c r="D144" s="22" t="s">
        <v>67</v>
      </c>
      <c r="E144" s="22" t="s">
        <v>12</v>
      </c>
      <c r="F144" s="23"/>
      <c r="G144" s="24" t="s">
        <v>122</v>
      </c>
      <c r="H144" s="25">
        <v>5521167</v>
      </c>
      <c r="I144" s="25">
        <v>2330157</v>
      </c>
      <c r="J144" s="25">
        <v>5413741</v>
      </c>
      <c r="K144" s="25">
        <v>942925</v>
      </c>
      <c r="L144" s="38">
        <v>107426</v>
      </c>
      <c r="M144" s="25">
        <v>415792</v>
      </c>
      <c r="N144" s="25">
        <v>130000</v>
      </c>
      <c r="O144" s="25">
        <v>0</v>
      </c>
      <c r="P144" s="25">
        <v>522600</v>
      </c>
      <c r="Q144" s="25">
        <v>0</v>
      </c>
      <c r="R144" s="25">
        <v>0</v>
      </c>
      <c r="S144" s="25">
        <v>1700216</v>
      </c>
      <c r="T144" s="40">
        <v>1196900</v>
      </c>
      <c r="U144" s="25">
        <v>130000</v>
      </c>
      <c r="V144" s="26">
        <f t="shared" si="9"/>
        <v>30.794504132912483</v>
      </c>
    </row>
    <row r="145" spans="1:22" ht="12.75" outlineLevel="2">
      <c r="A145" s="21" t="s">
        <v>10</v>
      </c>
      <c r="B145" s="22" t="s">
        <v>56</v>
      </c>
      <c r="C145" s="22" t="s">
        <v>10</v>
      </c>
      <c r="D145" s="22" t="s">
        <v>67</v>
      </c>
      <c r="E145" s="22" t="s">
        <v>12</v>
      </c>
      <c r="F145" s="23"/>
      <c r="G145" s="24" t="s">
        <v>161</v>
      </c>
      <c r="H145" s="25">
        <v>11172262</v>
      </c>
      <c r="I145" s="25">
        <v>3142283</v>
      </c>
      <c r="J145" s="25">
        <v>11906064</v>
      </c>
      <c r="K145" s="25">
        <v>1923350</v>
      </c>
      <c r="L145" s="38">
        <v>-733802</v>
      </c>
      <c r="M145" s="25">
        <v>1095198</v>
      </c>
      <c r="N145" s="25">
        <v>700000</v>
      </c>
      <c r="O145" s="25">
        <v>0</v>
      </c>
      <c r="P145" s="25">
        <v>122000</v>
      </c>
      <c r="Q145" s="25">
        <v>82000</v>
      </c>
      <c r="R145" s="25">
        <v>0</v>
      </c>
      <c r="S145" s="25">
        <v>1246600</v>
      </c>
      <c r="T145" s="40">
        <v>378600</v>
      </c>
      <c r="U145" s="25">
        <v>868000</v>
      </c>
      <c r="V145" s="26">
        <f t="shared" si="9"/>
        <v>11.157991103323571</v>
      </c>
    </row>
    <row r="146" spans="1:22" ht="12.75" outlineLevel="2">
      <c r="A146" s="21" t="s">
        <v>10</v>
      </c>
      <c r="B146" s="22" t="s">
        <v>52</v>
      </c>
      <c r="C146" s="22" t="s">
        <v>20</v>
      </c>
      <c r="D146" s="22" t="s">
        <v>67</v>
      </c>
      <c r="E146" s="22" t="s">
        <v>12</v>
      </c>
      <c r="F146" s="23"/>
      <c r="G146" s="24" t="s">
        <v>156</v>
      </c>
      <c r="H146" s="25">
        <v>9242303</v>
      </c>
      <c r="I146" s="25">
        <v>4841609</v>
      </c>
      <c r="J146" s="25">
        <v>11161598</v>
      </c>
      <c r="K146" s="25">
        <v>3772617</v>
      </c>
      <c r="L146" s="38">
        <v>-1919295</v>
      </c>
      <c r="M146" s="25">
        <v>3133425</v>
      </c>
      <c r="N146" s="25">
        <v>2424998</v>
      </c>
      <c r="O146" s="25">
        <v>0</v>
      </c>
      <c r="P146" s="25">
        <v>340000</v>
      </c>
      <c r="Q146" s="25">
        <v>200000</v>
      </c>
      <c r="R146" s="25">
        <v>0</v>
      </c>
      <c r="S146" s="25">
        <v>4802695</v>
      </c>
      <c r="T146" s="40">
        <v>4449998</v>
      </c>
      <c r="U146" s="25"/>
      <c r="V146" s="26">
        <f t="shared" si="9"/>
        <v>51.96426691485877</v>
      </c>
    </row>
    <row r="147" spans="1:22" ht="12.75" outlineLevel="2">
      <c r="A147" s="21" t="s">
        <v>10</v>
      </c>
      <c r="B147" s="22" t="s">
        <v>64</v>
      </c>
      <c r="C147" s="22" t="s">
        <v>22</v>
      </c>
      <c r="D147" s="22" t="s">
        <v>67</v>
      </c>
      <c r="E147" s="22" t="s">
        <v>12</v>
      </c>
      <c r="F147" s="23"/>
      <c r="G147" s="24" t="s">
        <v>173</v>
      </c>
      <c r="H147" s="25">
        <v>6725931</v>
      </c>
      <c r="I147" s="25">
        <v>2330906</v>
      </c>
      <c r="J147" s="25">
        <v>7476270</v>
      </c>
      <c r="K147" s="25">
        <v>1383843</v>
      </c>
      <c r="L147" s="38">
        <v>-750339</v>
      </c>
      <c r="M147" s="25">
        <v>1097268</v>
      </c>
      <c r="N147" s="25">
        <v>0</v>
      </c>
      <c r="O147" s="25">
        <v>0</v>
      </c>
      <c r="P147" s="25">
        <v>167500</v>
      </c>
      <c r="Q147" s="25">
        <v>0</v>
      </c>
      <c r="R147" s="25">
        <v>0</v>
      </c>
      <c r="S147" s="25">
        <v>285000</v>
      </c>
      <c r="T147" s="40">
        <v>285000</v>
      </c>
      <c r="U147" s="25">
        <v>0</v>
      </c>
      <c r="V147" s="26">
        <f t="shared" si="9"/>
        <v>4.2373316050967516</v>
      </c>
    </row>
    <row r="148" spans="1:22" ht="12.75" outlineLevel="2">
      <c r="A148" s="21" t="s">
        <v>10</v>
      </c>
      <c r="B148" s="22" t="s">
        <v>52</v>
      </c>
      <c r="C148" s="22" t="s">
        <v>22</v>
      </c>
      <c r="D148" s="22" t="s">
        <v>67</v>
      </c>
      <c r="E148" s="22" t="s">
        <v>12</v>
      </c>
      <c r="F148" s="23"/>
      <c r="G148" s="24" t="s">
        <v>157</v>
      </c>
      <c r="H148" s="25">
        <v>5681779</v>
      </c>
      <c r="I148" s="25">
        <v>2330111</v>
      </c>
      <c r="J148" s="25">
        <v>5758083</v>
      </c>
      <c r="K148" s="25">
        <v>1281100</v>
      </c>
      <c r="L148" s="38">
        <v>-76304</v>
      </c>
      <c r="M148" s="25">
        <v>506118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474406</v>
      </c>
      <c r="T148" s="40">
        <v>280000</v>
      </c>
      <c r="U148" s="25">
        <v>0</v>
      </c>
      <c r="V148" s="26">
        <f t="shared" si="9"/>
        <v>8.349603178863521</v>
      </c>
    </row>
    <row r="149" spans="1:22" ht="12.75" outlineLevel="2">
      <c r="A149" s="21" t="s">
        <v>10</v>
      </c>
      <c r="B149" s="22" t="s">
        <v>62</v>
      </c>
      <c r="C149" s="22" t="s">
        <v>26</v>
      </c>
      <c r="D149" s="22" t="s">
        <v>67</v>
      </c>
      <c r="E149" s="22" t="s">
        <v>12</v>
      </c>
      <c r="F149" s="23"/>
      <c r="G149" s="24" t="s">
        <v>105</v>
      </c>
      <c r="H149" s="25">
        <v>11286710</v>
      </c>
      <c r="I149" s="25">
        <v>6217078</v>
      </c>
      <c r="J149" s="25">
        <v>11459406</v>
      </c>
      <c r="K149" s="25">
        <v>2708842</v>
      </c>
      <c r="L149" s="38">
        <v>-172696</v>
      </c>
      <c r="M149" s="25">
        <v>605827</v>
      </c>
      <c r="N149" s="25">
        <v>0</v>
      </c>
      <c r="O149" s="25">
        <v>0</v>
      </c>
      <c r="P149" s="25">
        <v>328750</v>
      </c>
      <c r="Q149" s="25">
        <v>100000</v>
      </c>
      <c r="R149" s="25">
        <v>0</v>
      </c>
      <c r="S149" s="25">
        <v>1308750</v>
      </c>
      <c r="T149" s="40">
        <v>1308750</v>
      </c>
      <c r="U149" s="25"/>
      <c r="V149" s="26">
        <f t="shared" si="9"/>
        <v>11.59549594168717</v>
      </c>
    </row>
    <row r="150" spans="1:22" ht="12.75" outlineLevel="2">
      <c r="A150" s="21" t="s">
        <v>10</v>
      </c>
      <c r="B150" s="22" t="s">
        <v>64</v>
      </c>
      <c r="C150" s="22" t="s">
        <v>24</v>
      </c>
      <c r="D150" s="22" t="s">
        <v>67</v>
      </c>
      <c r="E150" s="22" t="s">
        <v>12</v>
      </c>
      <c r="F150" s="23"/>
      <c r="G150" s="24" t="s">
        <v>107</v>
      </c>
      <c r="H150" s="25">
        <v>10421212</v>
      </c>
      <c r="I150" s="25">
        <v>5626354</v>
      </c>
      <c r="J150" s="25">
        <v>10642348</v>
      </c>
      <c r="K150" s="25">
        <v>2949384</v>
      </c>
      <c r="L150" s="38">
        <v>-221136</v>
      </c>
      <c r="M150" s="25">
        <v>768954</v>
      </c>
      <c r="N150" s="25">
        <v>100000</v>
      </c>
      <c r="O150" s="25">
        <v>0</v>
      </c>
      <c r="P150" s="25">
        <v>425140</v>
      </c>
      <c r="Q150" s="25">
        <v>0</v>
      </c>
      <c r="R150" s="25">
        <v>0</v>
      </c>
      <c r="S150" s="25">
        <v>1113499</v>
      </c>
      <c r="T150" s="40">
        <v>585288</v>
      </c>
      <c r="U150" s="25"/>
      <c r="V150" s="26">
        <f t="shared" si="9"/>
        <v>10.684928010292854</v>
      </c>
    </row>
    <row r="151" spans="1:22" ht="12.75" outlineLevel="2">
      <c r="A151" s="21" t="s">
        <v>10</v>
      </c>
      <c r="B151" s="22" t="s">
        <v>58</v>
      </c>
      <c r="C151" s="22" t="s">
        <v>30</v>
      </c>
      <c r="D151" s="22" t="s">
        <v>67</v>
      </c>
      <c r="E151" s="22" t="s">
        <v>12</v>
      </c>
      <c r="F151" s="23"/>
      <c r="G151" s="24" t="s">
        <v>167</v>
      </c>
      <c r="H151" s="25">
        <v>8847753</v>
      </c>
      <c r="I151" s="25">
        <v>4748027</v>
      </c>
      <c r="J151" s="25">
        <v>8618223</v>
      </c>
      <c r="K151" s="25">
        <v>1354600</v>
      </c>
      <c r="L151" s="38">
        <v>229530</v>
      </c>
      <c r="M151" s="25">
        <v>200758</v>
      </c>
      <c r="N151" s="25">
        <v>0</v>
      </c>
      <c r="O151" s="25">
        <v>0</v>
      </c>
      <c r="P151" s="25">
        <v>235000</v>
      </c>
      <c r="Q151" s="25">
        <v>0</v>
      </c>
      <c r="R151" s="25">
        <v>0</v>
      </c>
      <c r="S151" s="25">
        <v>2247912</v>
      </c>
      <c r="T151" s="40">
        <v>1278000</v>
      </c>
      <c r="U151" s="25">
        <v>0</v>
      </c>
      <c r="V151" s="26">
        <f t="shared" si="9"/>
        <v>25.406586282415432</v>
      </c>
    </row>
    <row r="152" spans="1:22" ht="12.75" outlineLevel="2">
      <c r="A152" s="21" t="s">
        <v>10</v>
      </c>
      <c r="B152" s="22" t="s">
        <v>18</v>
      </c>
      <c r="C152" s="22" t="s">
        <v>24</v>
      </c>
      <c r="D152" s="22" t="s">
        <v>67</v>
      </c>
      <c r="E152" s="22" t="s">
        <v>12</v>
      </c>
      <c r="F152" s="23"/>
      <c r="G152" s="24" t="s">
        <v>116</v>
      </c>
      <c r="H152" s="25">
        <v>14670902</v>
      </c>
      <c r="I152" s="25">
        <v>11862525</v>
      </c>
      <c r="J152" s="25">
        <v>6352738</v>
      </c>
      <c r="K152" s="25">
        <v>1220880</v>
      </c>
      <c r="L152" s="38">
        <v>8318164</v>
      </c>
      <c r="M152" s="25">
        <v>186180</v>
      </c>
      <c r="N152" s="25">
        <v>0</v>
      </c>
      <c r="O152" s="25">
        <v>0</v>
      </c>
      <c r="P152" s="25">
        <v>223600</v>
      </c>
      <c r="Q152" s="25">
        <v>0</v>
      </c>
      <c r="R152" s="25">
        <v>0</v>
      </c>
      <c r="S152" s="25">
        <v>52528</v>
      </c>
      <c r="T152" s="40">
        <v>0</v>
      </c>
      <c r="U152" s="25">
        <v>0</v>
      </c>
      <c r="V152" s="26">
        <f t="shared" si="9"/>
        <v>0.35804206176280096</v>
      </c>
    </row>
    <row r="153" spans="1:22" s="14" customFormat="1" ht="12.75" outlineLevel="1">
      <c r="A153" s="15"/>
      <c r="B153" s="16"/>
      <c r="C153" s="16"/>
      <c r="D153" s="16"/>
      <c r="E153" s="17"/>
      <c r="F153" s="18" t="s">
        <v>174</v>
      </c>
      <c r="G153" s="17"/>
      <c r="H153" s="19">
        <f>SUBTOTAL(9,H154:H207)</f>
        <v>983431217</v>
      </c>
      <c r="I153" s="19">
        <f>SUBTOTAL(9,I154:I207)</f>
        <v>549456566</v>
      </c>
      <c r="J153" s="19">
        <f>SUBTOTAL(9,J154:J207)</f>
        <v>1035214117</v>
      </c>
      <c r="K153" s="19">
        <f>SUBTOTAL(9,K154:K207)</f>
        <v>234608665</v>
      </c>
      <c r="L153" s="19">
        <f aca="true" t="shared" si="10" ref="L153:S153">SUBTOTAL(9,L154:L207)</f>
        <v>-51782900</v>
      </c>
      <c r="M153" s="19">
        <f t="shared" si="10"/>
        <v>90975929</v>
      </c>
      <c r="N153" s="19">
        <f t="shared" si="10"/>
        <v>35980428</v>
      </c>
      <c r="O153" s="19">
        <f t="shared" si="10"/>
        <v>0</v>
      </c>
      <c r="P153" s="19">
        <f t="shared" si="10"/>
        <v>21422370</v>
      </c>
      <c r="Q153" s="19">
        <f t="shared" si="10"/>
        <v>13549327</v>
      </c>
      <c r="R153" s="19">
        <f t="shared" si="10"/>
        <v>1672584</v>
      </c>
      <c r="S153" s="19">
        <f t="shared" si="10"/>
        <v>182179903</v>
      </c>
      <c r="T153" s="19">
        <f>SUBTOTAL(9,T154:T207)</f>
        <v>147749359</v>
      </c>
      <c r="U153" s="19">
        <f>SUBTOTAL(9,U154:U207)</f>
        <v>9329414</v>
      </c>
      <c r="V153" s="20">
        <f t="shared" si="9"/>
        <v>18.524925775261416</v>
      </c>
    </row>
    <row r="154" spans="1:22" ht="12.75" outlineLevel="2">
      <c r="A154" s="21" t="s">
        <v>10</v>
      </c>
      <c r="B154" s="22" t="s">
        <v>60</v>
      </c>
      <c r="C154" s="22" t="s">
        <v>14</v>
      </c>
      <c r="D154" s="22" t="s">
        <v>175</v>
      </c>
      <c r="E154" s="22" t="s">
        <v>12</v>
      </c>
      <c r="F154" s="23"/>
      <c r="G154" s="24" t="s">
        <v>222</v>
      </c>
      <c r="H154" s="25">
        <v>8228441</v>
      </c>
      <c r="I154" s="25">
        <v>3384758</v>
      </c>
      <c r="J154" s="25">
        <v>9133455</v>
      </c>
      <c r="K154" s="25">
        <v>2201487</v>
      </c>
      <c r="L154" s="38">
        <v>-905014</v>
      </c>
      <c r="M154" s="25">
        <v>1003661</v>
      </c>
      <c r="N154" s="25">
        <v>618562</v>
      </c>
      <c r="O154" s="25">
        <v>0</v>
      </c>
      <c r="P154" s="25">
        <v>71671</v>
      </c>
      <c r="Q154" s="25">
        <v>71671</v>
      </c>
      <c r="R154" s="25">
        <v>0</v>
      </c>
      <c r="S154" s="25">
        <v>1484596</v>
      </c>
      <c r="T154" s="40">
        <v>881891</v>
      </c>
      <c r="U154" s="25"/>
      <c r="V154" s="26">
        <f t="shared" si="9"/>
        <v>18.042251259989587</v>
      </c>
    </row>
    <row r="155" spans="1:22" ht="12.75" outlineLevel="2">
      <c r="A155" s="21" t="s">
        <v>10</v>
      </c>
      <c r="B155" s="22" t="s">
        <v>40</v>
      </c>
      <c r="C155" s="22" t="s">
        <v>10</v>
      </c>
      <c r="D155" s="22" t="s">
        <v>175</v>
      </c>
      <c r="E155" s="22" t="s">
        <v>12</v>
      </c>
      <c r="F155" s="23"/>
      <c r="G155" s="24" t="s">
        <v>197</v>
      </c>
      <c r="H155" s="25">
        <v>11319057</v>
      </c>
      <c r="I155" s="25">
        <v>4624477</v>
      </c>
      <c r="J155" s="25">
        <v>11860279</v>
      </c>
      <c r="K155" s="25">
        <v>1155000</v>
      </c>
      <c r="L155" s="38">
        <v>-541222</v>
      </c>
      <c r="M155" s="25">
        <v>872065</v>
      </c>
      <c r="N155" s="25">
        <v>800000</v>
      </c>
      <c r="O155" s="25">
        <v>0</v>
      </c>
      <c r="P155" s="25">
        <v>296500</v>
      </c>
      <c r="Q155" s="25">
        <v>196500</v>
      </c>
      <c r="R155" s="25">
        <v>0</v>
      </c>
      <c r="S155" s="25">
        <v>2670155</v>
      </c>
      <c r="T155" s="40">
        <v>2660902</v>
      </c>
      <c r="U155" s="25"/>
      <c r="V155" s="26">
        <f t="shared" si="9"/>
        <v>23.589906827043986</v>
      </c>
    </row>
    <row r="156" spans="1:22" ht="12.75" outlineLevel="2">
      <c r="A156" s="21" t="s">
        <v>10</v>
      </c>
      <c r="B156" s="22" t="s">
        <v>62</v>
      </c>
      <c r="C156" s="22" t="s">
        <v>18</v>
      </c>
      <c r="D156" s="22" t="s">
        <v>175</v>
      </c>
      <c r="E156" s="22" t="s">
        <v>12</v>
      </c>
      <c r="F156" s="23"/>
      <c r="G156" s="24" t="s">
        <v>226</v>
      </c>
      <c r="H156" s="25">
        <v>88251127</v>
      </c>
      <c r="I156" s="25">
        <v>66070814</v>
      </c>
      <c r="J156" s="25">
        <v>94215581</v>
      </c>
      <c r="K156" s="25">
        <v>31697719</v>
      </c>
      <c r="L156" s="38">
        <v>-5964454</v>
      </c>
      <c r="M156" s="25">
        <v>11282661</v>
      </c>
      <c r="N156" s="25">
        <v>0</v>
      </c>
      <c r="O156" s="25">
        <v>0</v>
      </c>
      <c r="P156" s="25">
        <v>1907931</v>
      </c>
      <c r="Q156" s="25">
        <v>1757931</v>
      </c>
      <c r="R156" s="25">
        <v>0</v>
      </c>
      <c r="S156" s="25">
        <v>38860407</v>
      </c>
      <c r="T156" s="40">
        <v>38161548</v>
      </c>
      <c r="U156" s="25">
        <v>0</v>
      </c>
      <c r="V156" s="26">
        <f t="shared" si="9"/>
        <v>44.03389318756235</v>
      </c>
    </row>
    <row r="157" spans="1:22" ht="12.75" outlineLevel="2">
      <c r="A157" s="21" t="s">
        <v>10</v>
      </c>
      <c r="B157" s="22" t="s">
        <v>22</v>
      </c>
      <c r="C157" s="22" t="s">
        <v>10</v>
      </c>
      <c r="D157" s="22" t="s">
        <v>175</v>
      </c>
      <c r="E157" s="22" t="s">
        <v>12</v>
      </c>
      <c r="F157" s="23"/>
      <c r="G157" s="24" t="s">
        <v>180</v>
      </c>
      <c r="H157" s="25">
        <v>12031802</v>
      </c>
      <c r="I157" s="25">
        <v>4473253</v>
      </c>
      <c r="J157" s="25">
        <v>12054830</v>
      </c>
      <c r="K157" s="25">
        <v>1567266</v>
      </c>
      <c r="L157" s="38">
        <v>-23028</v>
      </c>
      <c r="M157" s="25">
        <v>652498</v>
      </c>
      <c r="N157" s="25">
        <v>0</v>
      </c>
      <c r="O157" s="25">
        <v>0</v>
      </c>
      <c r="P157" s="25">
        <v>25000</v>
      </c>
      <c r="Q157" s="25">
        <v>0</v>
      </c>
      <c r="R157" s="25">
        <v>0</v>
      </c>
      <c r="S157" s="25">
        <v>80717</v>
      </c>
      <c r="T157" s="40">
        <v>68790</v>
      </c>
      <c r="U157" s="25">
        <v>0</v>
      </c>
      <c r="V157" s="26">
        <f t="shared" si="9"/>
        <v>0.6708637658764665</v>
      </c>
    </row>
    <row r="158" spans="1:22" ht="12.75" outlineLevel="2">
      <c r="A158" s="21" t="s">
        <v>10</v>
      </c>
      <c r="B158" s="22" t="s">
        <v>56</v>
      </c>
      <c r="C158" s="22" t="s">
        <v>14</v>
      </c>
      <c r="D158" s="22" t="s">
        <v>175</v>
      </c>
      <c r="E158" s="22" t="s">
        <v>12</v>
      </c>
      <c r="F158" s="23"/>
      <c r="G158" s="24" t="s">
        <v>217</v>
      </c>
      <c r="H158" s="25">
        <v>26427588</v>
      </c>
      <c r="I158" s="25">
        <v>15281416</v>
      </c>
      <c r="J158" s="25">
        <v>30840238</v>
      </c>
      <c r="K158" s="25">
        <v>11494746</v>
      </c>
      <c r="L158" s="38">
        <v>-4412650</v>
      </c>
      <c r="M158" s="25">
        <v>6505159</v>
      </c>
      <c r="N158" s="25">
        <v>3370865</v>
      </c>
      <c r="O158" s="25">
        <v>0</v>
      </c>
      <c r="P158" s="25">
        <v>1310649</v>
      </c>
      <c r="Q158" s="25">
        <v>1252609</v>
      </c>
      <c r="R158" s="25">
        <v>0</v>
      </c>
      <c r="S158" s="25">
        <v>7561519</v>
      </c>
      <c r="T158" s="40">
        <v>4476289</v>
      </c>
      <c r="U158" s="25">
        <v>2500000</v>
      </c>
      <c r="V158" s="26">
        <f t="shared" si="9"/>
        <v>28.612217656791078</v>
      </c>
    </row>
    <row r="159" spans="1:22" ht="12.75" outlineLevel="2">
      <c r="A159" s="21" t="s">
        <v>10</v>
      </c>
      <c r="B159" s="22" t="s">
        <v>28</v>
      </c>
      <c r="C159" s="22" t="s">
        <v>24</v>
      </c>
      <c r="D159" s="22" t="s">
        <v>175</v>
      </c>
      <c r="E159" s="22" t="s">
        <v>12</v>
      </c>
      <c r="F159" s="23"/>
      <c r="G159" s="24" t="s">
        <v>182</v>
      </c>
      <c r="H159" s="25">
        <v>24045711</v>
      </c>
      <c r="I159" s="25">
        <v>12240100</v>
      </c>
      <c r="J159" s="25">
        <v>27931363</v>
      </c>
      <c r="K159" s="25">
        <v>6994394</v>
      </c>
      <c r="L159" s="38">
        <v>-3885652</v>
      </c>
      <c r="M159" s="25">
        <v>4323802</v>
      </c>
      <c r="N159" s="25">
        <v>667412</v>
      </c>
      <c r="O159" s="25">
        <v>0</v>
      </c>
      <c r="P159" s="25">
        <v>0</v>
      </c>
      <c r="Q159" s="25">
        <v>0</v>
      </c>
      <c r="R159" s="25">
        <v>0</v>
      </c>
      <c r="S159" s="25">
        <v>5410535</v>
      </c>
      <c r="T159" s="40">
        <v>4800000</v>
      </c>
      <c r="U159" s="25"/>
      <c r="V159" s="26">
        <f t="shared" si="9"/>
        <v>22.5010397904225</v>
      </c>
    </row>
    <row r="160" spans="1:22" ht="12.75" outlineLevel="2">
      <c r="A160" s="21" t="s">
        <v>10</v>
      </c>
      <c r="B160" s="22" t="s">
        <v>44</v>
      </c>
      <c r="C160" s="22" t="s">
        <v>14</v>
      </c>
      <c r="D160" s="22" t="s">
        <v>175</v>
      </c>
      <c r="E160" s="22" t="s">
        <v>12</v>
      </c>
      <c r="F160" s="23"/>
      <c r="G160" s="24" t="s">
        <v>202</v>
      </c>
      <c r="H160" s="25">
        <v>14407384</v>
      </c>
      <c r="I160" s="25">
        <v>6354459</v>
      </c>
      <c r="J160" s="25">
        <v>14656767</v>
      </c>
      <c r="K160" s="25">
        <v>1907071</v>
      </c>
      <c r="L160" s="38">
        <v>-249383</v>
      </c>
      <c r="M160" s="25">
        <v>800266</v>
      </c>
      <c r="N160" s="25">
        <v>600000</v>
      </c>
      <c r="O160" s="25">
        <v>0</v>
      </c>
      <c r="P160" s="25">
        <v>550883</v>
      </c>
      <c r="Q160" s="25">
        <v>0</v>
      </c>
      <c r="R160" s="25">
        <v>0</v>
      </c>
      <c r="S160" s="25">
        <v>5690882</v>
      </c>
      <c r="T160" s="40">
        <v>5299587</v>
      </c>
      <c r="U160" s="25"/>
      <c r="V160" s="26">
        <f t="shared" si="9"/>
        <v>39.49975929009736</v>
      </c>
    </row>
    <row r="161" spans="1:22" ht="12.75" outlineLevel="2">
      <c r="A161" s="21" t="s">
        <v>10</v>
      </c>
      <c r="B161" s="22" t="s">
        <v>54</v>
      </c>
      <c r="C161" s="22" t="s">
        <v>22</v>
      </c>
      <c r="D161" s="22" t="s">
        <v>175</v>
      </c>
      <c r="E161" s="22" t="s">
        <v>12</v>
      </c>
      <c r="F161" s="23"/>
      <c r="G161" s="24" t="s">
        <v>215</v>
      </c>
      <c r="H161" s="25">
        <v>9644990</v>
      </c>
      <c r="I161" s="25">
        <v>4745597</v>
      </c>
      <c r="J161" s="25">
        <v>9617049</v>
      </c>
      <c r="K161" s="25">
        <v>247098</v>
      </c>
      <c r="L161" s="38">
        <v>27941</v>
      </c>
      <c r="M161" s="25">
        <v>322318</v>
      </c>
      <c r="N161" s="25">
        <v>1628</v>
      </c>
      <c r="O161" s="25">
        <v>0</v>
      </c>
      <c r="P161" s="25">
        <v>99128</v>
      </c>
      <c r="Q161" s="25">
        <v>63428</v>
      </c>
      <c r="R161" s="25">
        <v>0</v>
      </c>
      <c r="S161" s="25">
        <v>1072548</v>
      </c>
      <c r="T161" s="40">
        <v>92300</v>
      </c>
      <c r="U161" s="25">
        <v>618200</v>
      </c>
      <c r="V161" s="26">
        <f t="shared" si="9"/>
        <v>11.12026036315227</v>
      </c>
    </row>
    <row r="162" spans="1:22" ht="12.75" outlineLevel="2">
      <c r="A162" s="21" t="s">
        <v>10</v>
      </c>
      <c r="B162" s="22" t="s">
        <v>20</v>
      </c>
      <c r="C162" s="22" t="s">
        <v>14</v>
      </c>
      <c r="D162" s="22" t="s">
        <v>175</v>
      </c>
      <c r="E162" s="22" t="s">
        <v>12</v>
      </c>
      <c r="F162" s="23"/>
      <c r="G162" s="24" t="s">
        <v>178</v>
      </c>
      <c r="H162" s="25">
        <v>21303017</v>
      </c>
      <c r="I162" s="25">
        <v>10590913</v>
      </c>
      <c r="J162" s="25">
        <v>22019579</v>
      </c>
      <c r="K162" s="25">
        <v>2357379</v>
      </c>
      <c r="L162" s="38">
        <v>-716562</v>
      </c>
      <c r="M162" s="25">
        <v>1262614</v>
      </c>
      <c r="N162" s="25">
        <v>200000</v>
      </c>
      <c r="O162" s="25">
        <v>0</v>
      </c>
      <c r="P162" s="25">
        <v>300000</v>
      </c>
      <c r="Q162" s="25">
        <v>300000</v>
      </c>
      <c r="R162" s="25">
        <v>0</v>
      </c>
      <c r="S162" s="25">
        <v>2070477</v>
      </c>
      <c r="T162" s="40">
        <v>1773000</v>
      </c>
      <c r="U162" s="25">
        <v>0</v>
      </c>
      <c r="V162" s="26">
        <f t="shared" si="9"/>
        <v>9.719172641133413</v>
      </c>
    </row>
    <row r="163" spans="1:22" ht="12.75" outlineLevel="2">
      <c r="A163" s="21" t="s">
        <v>10</v>
      </c>
      <c r="B163" s="22" t="s">
        <v>36</v>
      </c>
      <c r="C163" s="22" t="s">
        <v>14</v>
      </c>
      <c r="D163" s="22" t="s">
        <v>175</v>
      </c>
      <c r="E163" s="22" t="s">
        <v>12</v>
      </c>
      <c r="F163" s="23"/>
      <c r="G163" s="24" t="s">
        <v>191</v>
      </c>
      <c r="H163" s="25">
        <v>10867086</v>
      </c>
      <c r="I163" s="25">
        <v>4884743</v>
      </c>
      <c r="J163" s="25">
        <v>11384769</v>
      </c>
      <c r="K163" s="25">
        <v>1972902</v>
      </c>
      <c r="L163" s="38">
        <v>-517683</v>
      </c>
      <c r="M163" s="25">
        <v>916683</v>
      </c>
      <c r="N163" s="25">
        <v>211160</v>
      </c>
      <c r="O163" s="25">
        <v>0</v>
      </c>
      <c r="P163" s="25">
        <v>399000</v>
      </c>
      <c r="Q163" s="25">
        <v>0</v>
      </c>
      <c r="R163" s="25">
        <v>0</v>
      </c>
      <c r="S163" s="25">
        <v>4727957</v>
      </c>
      <c r="T163" s="40">
        <v>4727957</v>
      </c>
      <c r="U163" s="25"/>
      <c r="V163" s="26">
        <f t="shared" si="9"/>
        <v>43.50712785377791</v>
      </c>
    </row>
    <row r="164" spans="1:22" ht="12.75" outlineLevel="2">
      <c r="A164" s="21" t="s">
        <v>10</v>
      </c>
      <c r="B164" s="22" t="s">
        <v>50</v>
      </c>
      <c r="C164" s="22" t="s">
        <v>20</v>
      </c>
      <c r="D164" s="22" t="s">
        <v>175</v>
      </c>
      <c r="E164" s="22" t="s">
        <v>12</v>
      </c>
      <c r="F164" s="23"/>
      <c r="G164" s="24" t="s">
        <v>208</v>
      </c>
      <c r="H164" s="25">
        <v>10108566</v>
      </c>
      <c r="I164" s="25">
        <v>5320122</v>
      </c>
      <c r="J164" s="25">
        <v>10124412</v>
      </c>
      <c r="K164" s="25">
        <v>659640</v>
      </c>
      <c r="L164" s="38">
        <v>-15846</v>
      </c>
      <c r="M164" s="25">
        <v>350829</v>
      </c>
      <c r="N164" s="25">
        <v>0</v>
      </c>
      <c r="O164" s="25">
        <v>0</v>
      </c>
      <c r="P164" s="25">
        <v>16800</v>
      </c>
      <c r="Q164" s="25">
        <v>0</v>
      </c>
      <c r="R164" s="25">
        <v>0</v>
      </c>
      <c r="S164" s="25">
        <v>76092</v>
      </c>
      <c r="T164" s="40">
        <v>0</v>
      </c>
      <c r="U164" s="25">
        <v>16800</v>
      </c>
      <c r="V164" s="26">
        <f t="shared" si="9"/>
        <v>0.7527477191126812</v>
      </c>
    </row>
    <row r="165" spans="1:22" ht="12.75" outlineLevel="2">
      <c r="A165" s="21" t="s">
        <v>10</v>
      </c>
      <c r="B165" s="22" t="s">
        <v>42</v>
      </c>
      <c r="C165" s="22" t="s">
        <v>18</v>
      </c>
      <c r="D165" s="22" t="s">
        <v>175</v>
      </c>
      <c r="E165" s="22" t="s">
        <v>12</v>
      </c>
      <c r="F165" s="23"/>
      <c r="G165" s="24" t="s">
        <v>201</v>
      </c>
      <c r="H165" s="25">
        <v>26368494</v>
      </c>
      <c r="I165" s="25">
        <v>16262717</v>
      </c>
      <c r="J165" s="25">
        <v>33933207</v>
      </c>
      <c r="K165" s="25">
        <v>11720181</v>
      </c>
      <c r="L165" s="38">
        <v>-7564713</v>
      </c>
      <c r="M165" s="25">
        <v>8415550</v>
      </c>
      <c r="N165" s="25">
        <v>5940550</v>
      </c>
      <c r="O165" s="25">
        <v>0</v>
      </c>
      <c r="P165" s="25">
        <v>302240</v>
      </c>
      <c r="Q165" s="25">
        <v>247240</v>
      </c>
      <c r="R165" s="25">
        <v>0</v>
      </c>
      <c r="S165" s="25">
        <v>12828778</v>
      </c>
      <c r="T165" s="40">
        <v>11506760</v>
      </c>
      <c r="U165" s="25">
        <v>0</v>
      </c>
      <c r="V165" s="26">
        <f t="shared" si="9"/>
        <v>48.65191770148117</v>
      </c>
    </row>
    <row r="166" spans="1:22" ht="12.75" outlineLevel="2">
      <c r="A166" s="21" t="s">
        <v>10</v>
      </c>
      <c r="B166" s="22" t="s">
        <v>58</v>
      </c>
      <c r="C166" s="22" t="s">
        <v>20</v>
      </c>
      <c r="D166" s="22" t="s">
        <v>175</v>
      </c>
      <c r="E166" s="22" t="s">
        <v>12</v>
      </c>
      <c r="F166" s="23"/>
      <c r="G166" s="24" t="s">
        <v>219</v>
      </c>
      <c r="H166" s="25">
        <v>21436807</v>
      </c>
      <c r="I166" s="25">
        <v>12940055</v>
      </c>
      <c r="J166" s="25">
        <v>23535216</v>
      </c>
      <c r="K166" s="25">
        <v>5255414</v>
      </c>
      <c r="L166" s="38">
        <v>-2098409</v>
      </c>
      <c r="M166" s="25">
        <v>3384572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40">
        <v>0</v>
      </c>
      <c r="U166" s="25">
        <v>0</v>
      </c>
      <c r="V166" s="26">
        <f t="shared" si="9"/>
        <v>0</v>
      </c>
    </row>
    <row r="167" spans="1:22" ht="12.75" outlineLevel="2">
      <c r="A167" s="21" t="s">
        <v>10</v>
      </c>
      <c r="B167" s="22" t="s">
        <v>28</v>
      </c>
      <c r="C167" s="22" t="s">
        <v>28</v>
      </c>
      <c r="D167" s="22" t="s">
        <v>175</v>
      </c>
      <c r="E167" s="22" t="s">
        <v>12</v>
      </c>
      <c r="F167" s="23"/>
      <c r="G167" s="24" t="s">
        <v>183</v>
      </c>
      <c r="H167" s="25">
        <v>14331139</v>
      </c>
      <c r="I167" s="25">
        <v>5333013</v>
      </c>
      <c r="J167" s="25">
        <v>14198618</v>
      </c>
      <c r="K167" s="25">
        <v>5016392</v>
      </c>
      <c r="L167" s="38">
        <v>132521</v>
      </c>
      <c r="M167" s="25">
        <v>461296</v>
      </c>
      <c r="N167" s="25">
        <v>461296</v>
      </c>
      <c r="O167" s="25">
        <v>0</v>
      </c>
      <c r="P167" s="25">
        <v>700049</v>
      </c>
      <c r="Q167" s="25">
        <v>700049</v>
      </c>
      <c r="R167" s="25">
        <v>0</v>
      </c>
      <c r="S167" s="25">
        <v>3815385</v>
      </c>
      <c r="T167" s="40">
        <v>2923523</v>
      </c>
      <c r="U167" s="25"/>
      <c r="V167" s="26">
        <f t="shared" si="9"/>
        <v>26.623040918101488</v>
      </c>
    </row>
    <row r="168" spans="1:22" ht="12.75" outlineLevel="2">
      <c r="A168" s="21" t="s">
        <v>10</v>
      </c>
      <c r="B168" s="22" t="s">
        <v>32</v>
      </c>
      <c r="C168" s="22" t="s">
        <v>18</v>
      </c>
      <c r="D168" s="22" t="s">
        <v>175</v>
      </c>
      <c r="E168" s="22" t="s">
        <v>12</v>
      </c>
      <c r="F168" s="23"/>
      <c r="G168" s="24" t="s">
        <v>189</v>
      </c>
      <c r="H168" s="25">
        <v>12139040</v>
      </c>
      <c r="I168" s="25">
        <v>5554276</v>
      </c>
      <c r="J168" s="25">
        <v>12676198</v>
      </c>
      <c r="K168" s="25">
        <v>1087546</v>
      </c>
      <c r="L168" s="38">
        <v>-537158</v>
      </c>
      <c r="M168" s="25">
        <v>1536966</v>
      </c>
      <c r="N168" s="25">
        <v>140001</v>
      </c>
      <c r="O168" s="25">
        <v>0</v>
      </c>
      <c r="P168" s="25">
        <v>426000</v>
      </c>
      <c r="Q168" s="25">
        <v>50000</v>
      </c>
      <c r="R168" s="25">
        <v>0</v>
      </c>
      <c r="S168" s="25">
        <v>2422999</v>
      </c>
      <c r="T168" s="40">
        <v>2422999</v>
      </c>
      <c r="U168" s="25"/>
      <c r="V168" s="26">
        <f t="shared" si="9"/>
        <v>19.960384017187522</v>
      </c>
    </row>
    <row r="169" spans="1:22" ht="12.75" outlineLevel="2">
      <c r="A169" s="21" t="s">
        <v>10</v>
      </c>
      <c r="B169" s="22" t="s">
        <v>26</v>
      </c>
      <c r="C169" s="22" t="s">
        <v>18</v>
      </c>
      <c r="D169" s="22" t="s">
        <v>175</v>
      </c>
      <c r="E169" s="22" t="s">
        <v>12</v>
      </c>
      <c r="F169" s="23"/>
      <c r="G169" s="24" t="s">
        <v>181</v>
      </c>
      <c r="H169" s="25">
        <v>12378035</v>
      </c>
      <c r="I169" s="25">
        <v>4800297</v>
      </c>
      <c r="J169" s="25">
        <v>13071334</v>
      </c>
      <c r="K169" s="25">
        <v>2023283</v>
      </c>
      <c r="L169" s="38">
        <v>-693299</v>
      </c>
      <c r="M169" s="25">
        <v>862760</v>
      </c>
      <c r="N169" s="25">
        <v>0</v>
      </c>
      <c r="O169" s="25">
        <v>0</v>
      </c>
      <c r="P169" s="25">
        <v>157500</v>
      </c>
      <c r="Q169" s="25">
        <v>0</v>
      </c>
      <c r="R169" s="25">
        <v>0</v>
      </c>
      <c r="S169" s="25">
        <v>1691348</v>
      </c>
      <c r="T169" s="40">
        <v>1664690</v>
      </c>
      <c r="U169" s="25">
        <v>0</v>
      </c>
      <c r="V169" s="26">
        <f t="shared" si="9"/>
        <v>13.6641074290063</v>
      </c>
    </row>
    <row r="170" spans="1:22" ht="12.75" outlineLevel="2">
      <c r="A170" s="21" t="s">
        <v>10</v>
      </c>
      <c r="B170" s="22" t="s">
        <v>36</v>
      </c>
      <c r="C170" s="22" t="s">
        <v>10</v>
      </c>
      <c r="D170" s="22" t="s">
        <v>175</v>
      </c>
      <c r="E170" s="22" t="s">
        <v>12</v>
      </c>
      <c r="F170" s="23"/>
      <c r="G170" s="24" t="s">
        <v>192</v>
      </c>
      <c r="H170" s="25">
        <v>6813358</v>
      </c>
      <c r="I170" s="25">
        <v>1656617</v>
      </c>
      <c r="J170" s="25">
        <v>6802613</v>
      </c>
      <c r="K170" s="25">
        <v>118476</v>
      </c>
      <c r="L170" s="38">
        <v>10745</v>
      </c>
      <c r="M170" s="25">
        <v>132187</v>
      </c>
      <c r="N170" s="25">
        <v>0</v>
      </c>
      <c r="O170" s="25">
        <v>0</v>
      </c>
      <c r="P170" s="25">
        <v>55630</v>
      </c>
      <c r="Q170" s="25">
        <v>0</v>
      </c>
      <c r="R170" s="25">
        <v>0</v>
      </c>
      <c r="S170" s="25">
        <v>512246</v>
      </c>
      <c r="T170" s="40">
        <v>255630</v>
      </c>
      <c r="U170" s="25">
        <v>0</v>
      </c>
      <c r="V170" s="26">
        <f t="shared" si="9"/>
        <v>7.518260452481727</v>
      </c>
    </row>
    <row r="171" spans="1:22" ht="12.75" outlineLevel="2">
      <c r="A171" s="21" t="s">
        <v>10</v>
      </c>
      <c r="B171" s="22" t="s">
        <v>36</v>
      </c>
      <c r="C171" s="22" t="s">
        <v>18</v>
      </c>
      <c r="D171" s="22" t="s">
        <v>175</v>
      </c>
      <c r="E171" s="22" t="s">
        <v>12</v>
      </c>
      <c r="F171" s="23"/>
      <c r="G171" s="24" t="s">
        <v>193</v>
      </c>
      <c r="H171" s="25">
        <v>19160044</v>
      </c>
      <c r="I171" s="25">
        <v>10452027</v>
      </c>
      <c r="J171" s="25">
        <v>19311512</v>
      </c>
      <c r="K171" s="25">
        <v>1430567</v>
      </c>
      <c r="L171" s="38">
        <v>-151468</v>
      </c>
      <c r="M171" s="25">
        <v>711468</v>
      </c>
      <c r="N171" s="25">
        <v>300000</v>
      </c>
      <c r="O171" s="25">
        <v>0</v>
      </c>
      <c r="P171" s="25">
        <v>560000</v>
      </c>
      <c r="Q171" s="25">
        <v>300000</v>
      </c>
      <c r="R171" s="25">
        <v>0</v>
      </c>
      <c r="S171" s="25">
        <v>3003559</v>
      </c>
      <c r="T171" s="40">
        <v>2630000</v>
      </c>
      <c r="U171" s="25"/>
      <c r="V171" s="26">
        <f t="shared" si="9"/>
        <v>15.676159198799336</v>
      </c>
    </row>
    <row r="172" spans="1:22" ht="12.75" outlineLevel="2">
      <c r="A172" s="21" t="s">
        <v>10</v>
      </c>
      <c r="B172" s="22" t="s">
        <v>54</v>
      </c>
      <c r="C172" s="22" t="s">
        <v>24</v>
      </c>
      <c r="D172" s="22" t="s">
        <v>175</v>
      </c>
      <c r="E172" s="22" t="s">
        <v>12</v>
      </c>
      <c r="F172" s="23"/>
      <c r="G172" s="24" t="s">
        <v>216</v>
      </c>
      <c r="H172" s="25">
        <v>14554095</v>
      </c>
      <c r="I172" s="25">
        <v>5698509</v>
      </c>
      <c r="J172" s="25">
        <v>16879487</v>
      </c>
      <c r="K172" s="25">
        <v>8159177</v>
      </c>
      <c r="L172" s="38">
        <v>-2325392</v>
      </c>
      <c r="M172" s="25">
        <v>2610796</v>
      </c>
      <c r="N172" s="25">
        <v>398870</v>
      </c>
      <c r="O172" s="25">
        <v>0</v>
      </c>
      <c r="P172" s="25">
        <v>201800</v>
      </c>
      <c r="Q172" s="25">
        <v>201800</v>
      </c>
      <c r="R172" s="25">
        <v>0</v>
      </c>
      <c r="S172" s="25">
        <v>6402341</v>
      </c>
      <c r="T172" s="40">
        <v>3788735</v>
      </c>
      <c r="U172" s="25"/>
      <c r="V172" s="26">
        <f t="shared" si="9"/>
        <v>43.989962962314046</v>
      </c>
    </row>
    <row r="173" spans="1:22" ht="12.75" outlineLevel="2">
      <c r="A173" s="21" t="s">
        <v>10</v>
      </c>
      <c r="B173" s="22" t="s">
        <v>40</v>
      </c>
      <c r="C173" s="22" t="s">
        <v>22</v>
      </c>
      <c r="D173" s="22" t="s">
        <v>175</v>
      </c>
      <c r="E173" s="22" t="s">
        <v>12</v>
      </c>
      <c r="F173" s="23"/>
      <c r="G173" s="24" t="s">
        <v>198</v>
      </c>
      <c r="H173" s="25">
        <v>5344171</v>
      </c>
      <c r="I173" s="25">
        <v>2071829</v>
      </c>
      <c r="J173" s="25">
        <v>5957938</v>
      </c>
      <c r="K173" s="25">
        <v>652223</v>
      </c>
      <c r="L173" s="38">
        <v>-613767</v>
      </c>
      <c r="M173" s="25">
        <v>763424</v>
      </c>
      <c r="N173" s="25">
        <v>508248</v>
      </c>
      <c r="O173" s="25">
        <v>0</v>
      </c>
      <c r="P173" s="25">
        <v>140600</v>
      </c>
      <c r="Q173" s="25">
        <v>126600</v>
      </c>
      <c r="R173" s="25">
        <v>0</v>
      </c>
      <c r="S173" s="25">
        <v>997711</v>
      </c>
      <c r="T173" s="40">
        <v>972511</v>
      </c>
      <c r="U173" s="25"/>
      <c r="V173" s="26">
        <f t="shared" si="9"/>
        <v>18.66914438179467</v>
      </c>
    </row>
    <row r="174" spans="1:22" ht="12.75" outlineLevel="2">
      <c r="A174" s="21" t="s">
        <v>10</v>
      </c>
      <c r="B174" s="22" t="s">
        <v>28</v>
      </c>
      <c r="C174" s="22" t="s">
        <v>32</v>
      </c>
      <c r="D174" s="22" t="s">
        <v>175</v>
      </c>
      <c r="E174" s="22" t="s">
        <v>12</v>
      </c>
      <c r="F174" s="23"/>
      <c r="G174" s="24" t="s">
        <v>184</v>
      </c>
      <c r="H174" s="25">
        <v>10455686</v>
      </c>
      <c r="I174" s="25">
        <v>3449200</v>
      </c>
      <c r="J174" s="25">
        <v>10430594</v>
      </c>
      <c r="K174" s="25">
        <v>2102630</v>
      </c>
      <c r="L174" s="38">
        <v>25092</v>
      </c>
      <c r="M174" s="25">
        <v>125207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106420</v>
      </c>
      <c r="T174" s="40">
        <v>0</v>
      </c>
      <c r="U174" s="25">
        <v>0</v>
      </c>
      <c r="V174" s="26">
        <f t="shared" si="9"/>
        <v>1.0178193951119037</v>
      </c>
    </row>
    <row r="175" spans="1:22" ht="12.75" outlineLevel="2">
      <c r="A175" s="21" t="s">
        <v>10</v>
      </c>
      <c r="B175" s="22" t="s">
        <v>38</v>
      </c>
      <c r="C175" s="22" t="s">
        <v>18</v>
      </c>
      <c r="D175" s="22" t="s">
        <v>175</v>
      </c>
      <c r="E175" s="22" t="s">
        <v>12</v>
      </c>
      <c r="F175" s="23"/>
      <c r="G175" s="24" t="s">
        <v>196</v>
      </c>
      <c r="H175" s="25">
        <v>26056537</v>
      </c>
      <c r="I175" s="25">
        <v>12863468</v>
      </c>
      <c r="J175" s="25">
        <v>26732768</v>
      </c>
      <c r="K175" s="25">
        <v>4426777</v>
      </c>
      <c r="L175" s="38">
        <v>-676231</v>
      </c>
      <c r="M175" s="25">
        <v>1677562</v>
      </c>
      <c r="N175" s="25">
        <v>0</v>
      </c>
      <c r="O175" s="25">
        <v>0</v>
      </c>
      <c r="P175" s="25">
        <v>458150</v>
      </c>
      <c r="Q175" s="25">
        <v>48150</v>
      </c>
      <c r="R175" s="25">
        <v>0</v>
      </c>
      <c r="S175" s="25">
        <v>1376470</v>
      </c>
      <c r="T175" s="40">
        <v>428800</v>
      </c>
      <c r="U175" s="25"/>
      <c r="V175" s="26">
        <f t="shared" si="9"/>
        <v>5.282628309356689</v>
      </c>
    </row>
    <row r="176" spans="1:22" ht="12.75" outlineLevel="2">
      <c r="A176" s="21" t="s">
        <v>10</v>
      </c>
      <c r="B176" s="22" t="s">
        <v>36</v>
      </c>
      <c r="C176" s="22" t="s">
        <v>20</v>
      </c>
      <c r="D176" s="22" t="s">
        <v>175</v>
      </c>
      <c r="E176" s="22" t="s">
        <v>12</v>
      </c>
      <c r="F176" s="23"/>
      <c r="G176" s="24" t="s">
        <v>194</v>
      </c>
      <c r="H176" s="25">
        <v>11127032</v>
      </c>
      <c r="I176" s="25">
        <v>3460845</v>
      </c>
      <c r="J176" s="25">
        <v>11535810</v>
      </c>
      <c r="K176" s="25">
        <v>2838660</v>
      </c>
      <c r="L176" s="38">
        <v>-408778</v>
      </c>
      <c r="M176" s="25">
        <v>759367</v>
      </c>
      <c r="N176" s="25">
        <v>660000</v>
      </c>
      <c r="O176" s="25">
        <v>0</v>
      </c>
      <c r="P176" s="25">
        <v>250000</v>
      </c>
      <c r="Q176" s="25">
        <v>0</v>
      </c>
      <c r="R176" s="25">
        <v>0</v>
      </c>
      <c r="S176" s="25">
        <v>2663800</v>
      </c>
      <c r="T176" s="40">
        <v>1950000</v>
      </c>
      <c r="U176" s="25">
        <v>660000</v>
      </c>
      <c r="V176" s="26">
        <f t="shared" si="9"/>
        <v>23.939897000386086</v>
      </c>
    </row>
    <row r="177" spans="1:22" ht="12.75" outlineLevel="2">
      <c r="A177" s="21" t="s">
        <v>10</v>
      </c>
      <c r="B177" s="22" t="s">
        <v>10</v>
      </c>
      <c r="C177" s="22" t="s">
        <v>26</v>
      </c>
      <c r="D177" s="22" t="s">
        <v>175</v>
      </c>
      <c r="E177" s="22" t="s">
        <v>12</v>
      </c>
      <c r="F177" s="23"/>
      <c r="G177" s="24" t="s">
        <v>177</v>
      </c>
      <c r="H177" s="25">
        <v>7600695</v>
      </c>
      <c r="I177" s="25">
        <v>3896237</v>
      </c>
      <c r="J177" s="25">
        <v>6988995</v>
      </c>
      <c r="K177" s="25">
        <v>470275</v>
      </c>
      <c r="L177" s="38">
        <v>611700</v>
      </c>
      <c r="M177" s="25">
        <v>166020</v>
      </c>
      <c r="N177" s="25">
        <v>0</v>
      </c>
      <c r="O177" s="25">
        <v>0</v>
      </c>
      <c r="P177" s="25">
        <v>483600</v>
      </c>
      <c r="Q177" s="25">
        <v>383600</v>
      </c>
      <c r="R177" s="25">
        <v>0</v>
      </c>
      <c r="S177" s="25">
        <v>1907126</v>
      </c>
      <c r="T177" s="40">
        <v>1614846</v>
      </c>
      <c r="U177" s="25">
        <v>0</v>
      </c>
      <c r="V177" s="26">
        <f t="shared" si="9"/>
        <v>25.091468609120614</v>
      </c>
    </row>
    <row r="178" spans="1:22" ht="12.75" outlineLevel="2">
      <c r="A178" s="21" t="s">
        <v>10</v>
      </c>
      <c r="B178" s="22" t="s">
        <v>14</v>
      </c>
      <c r="C178" s="22" t="s">
        <v>20</v>
      </c>
      <c r="D178" s="22" t="s">
        <v>175</v>
      </c>
      <c r="E178" s="22" t="s">
        <v>12</v>
      </c>
      <c r="F178" s="23"/>
      <c r="G178" s="24" t="s">
        <v>176</v>
      </c>
      <c r="H178" s="25">
        <v>15779788</v>
      </c>
      <c r="I178" s="25">
        <v>6284334</v>
      </c>
      <c r="J178" s="25">
        <v>15935290</v>
      </c>
      <c r="K178" s="25">
        <v>3112177</v>
      </c>
      <c r="L178" s="38">
        <v>-155502</v>
      </c>
      <c r="M178" s="25">
        <v>606564</v>
      </c>
      <c r="N178" s="25">
        <v>518200</v>
      </c>
      <c r="O178" s="25">
        <v>0</v>
      </c>
      <c r="P178" s="25">
        <v>127000</v>
      </c>
      <c r="Q178" s="25">
        <v>0</v>
      </c>
      <c r="R178" s="25">
        <v>0</v>
      </c>
      <c r="S178" s="25">
        <v>686763</v>
      </c>
      <c r="T178" s="40">
        <v>645200</v>
      </c>
      <c r="U178" s="25"/>
      <c r="V178" s="26">
        <f t="shared" si="9"/>
        <v>4.352168736360717</v>
      </c>
    </row>
    <row r="179" spans="1:22" ht="12.75" outlineLevel="2">
      <c r="A179" s="21" t="s">
        <v>10</v>
      </c>
      <c r="B179" s="22" t="s">
        <v>52</v>
      </c>
      <c r="C179" s="22" t="s">
        <v>14</v>
      </c>
      <c r="D179" s="22" t="s">
        <v>175</v>
      </c>
      <c r="E179" s="22" t="s">
        <v>12</v>
      </c>
      <c r="F179" s="23"/>
      <c r="G179" s="24" t="s">
        <v>211</v>
      </c>
      <c r="H179" s="25">
        <v>18692159</v>
      </c>
      <c r="I179" s="25">
        <v>10835404</v>
      </c>
      <c r="J179" s="25">
        <v>18394788</v>
      </c>
      <c r="K179" s="25">
        <v>2308458</v>
      </c>
      <c r="L179" s="38">
        <v>297371</v>
      </c>
      <c r="M179" s="25">
        <v>481982</v>
      </c>
      <c r="N179" s="25">
        <v>0</v>
      </c>
      <c r="O179" s="25">
        <v>0</v>
      </c>
      <c r="P179" s="25">
        <v>487500</v>
      </c>
      <c r="Q179" s="25">
        <v>137500</v>
      </c>
      <c r="R179" s="25">
        <v>0</v>
      </c>
      <c r="S179" s="25">
        <v>1133274</v>
      </c>
      <c r="T179" s="40">
        <v>1038750</v>
      </c>
      <c r="U179" s="25">
        <v>0</v>
      </c>
      <c r="V179" s="26">
        <f t="shared" si="9"/>
        <v>6.062830944247799</v>
      </c>
    </row>
    <row r="180" spans="1:22" ht="12.75" outlineLevel="2">
      <c r="A180" s="21" t="s">
        <v>10</v>
      </c>
      <c r="B180" s="22" t="s">
        <v>62</v>
      </c>
      <c r="C180" s="22" t="s">
        <v>20</v>
      </c>
      <c r="D180" s="22" t="s">
        <v>175</v>
      </c>
      <c r="E180" s="22" t="s">
        <v>12</v>
      </c>
      <c r="F180" s="23"/>
      <c r="G180" s="24" t="s">
        <v>227</v>
      </c>
      <c r="H180" s="25">
        <v>10989521</v>
      </c>
      <c r="I180" s="25">
        <v>5107071</v>
      </c>
      <c r="J180" s="25">
        <v>11603537</v>
      </c>
      <c r="K180" s="25">
        <v>2347454</v>
      </c>
      <c r="L180" s="38">
        <v>-614016</v>
      </c>
      <c r="M180" s="25">
        <v>802459</v>
      </c>
      <c r="N180" s="25">
        <v>602400</v>
      </c>
      <c r="O180" s="25">
        <v>0</v>
      </c>
      <c r="P180" s="25">
        <v>0</v>
      </c>
      <c r="Q180" s="25">
        <v>0</v>
      </c>
      <c r="R180" s="25">
        <v>0</v>
      </c>
      <c r="S180" s="25">
        <v>1304356</v>
      </c>
      <c r="T180" s="40">
        <v>0</v>
      </c>
      <c r="U180" s="25">
        <v>602400</v>
      </c>
      <c r="V180" s="26">
        <f t="shared" si="9"/>
        <v>11.869088743722315</v>
      </c>
    </row>
    <row r="181" spans="1:22" ht="12.75" outlineLevel="2">
      <c r="A181" s="21" t="s">
        <v>10</v>
      </c>
      <c r="B181" s="22" t="s">
        <v>44</v>
      </c>
      <c r="C181" s="22" t="s">
        <v>20</v>
      </c>
      <c r="D181" s="22" t="s">
        <v>175</v>
      </c>
      <c r="E181" s="22" t="s">
        <v>12</v>
      </c>
      <c r="F181" s="23"/>
      <c r="G181" s="24" t="s">
        <v>203</v>
      </c>
      <c r="H181" s="25">
        <v>113888032</v>
      </c>
      <c r="I181" s="25">
        <v>92034236</v>
      </c>
      <c r="J181" s="25">
        <v>115705488</v>
      </c>
      <c r="K181" s="25">
        <v>38132636</v>
      </c>
      <c r="L181" s="38">
        <v>-1817456</v>
      </c>
      <c r="M181" s="25">
        <v>4788628</v>
      </c>
      <c r="N181" s="25">
        <v>0</v>
      </c>
      <c r="O181" s="25">
        <v>0</v>
      </c>
      <c r="P181" s="25">
        <v>1309429</v>
      </c>
      <c r="Q181" s="25">
        <v>559429</v>
      </c>
      <c r="R181" s="25">
        <v>0</v>
      </c>
      <c r="S181" s="25">
        <v>5506569</v>
      </c>
      <c r="T181" s="40">
        <v>5334000</v>
      </c>
      <c r="U181" s="25"/>
      <c r="V181" s="26">
        <f t="shared" si="9"/>
        <v>4.835072573736281</v>
      </c>
    </row>
    <row r="182" spans="1:22" ht="12.75" outlineLevel="2">
      <c r="A182" s="21" t="s">
        <v>10</v>
      </c>
      <c r="B182" s="22" t="s">
        <v>30</v>
      </c>
      <c r="C182" s="22" t="s">
        <v>26</v>
      </c>
      <c r="D182" s="22" t="s">
        <v>175</v>
      </c>
      <c r="E182" s="22" t="s">
        <v>12</v>
      </c>
      <c r="F182" s="23"/>
      <c r="G182" s="24" t="s">
        <v>188</v>
      </c>
      <c r="H182" s="25">
        <v>10008562</v>
      </c>
      <c r="I182" s="25">
        <v>5328699</v>
      </c>
      <c r="J182" s="25">
        <v>9767180</v>
      </c>
      <c r="K182" s="25">
        <v>1029229</v>
      </c>
      <c r="L182" s="38">
        <v>241382</v>
      </c>
      <c r="M182" s="25">
        <v>66193</v>
      </c>
      <c r="N182" s="25">
        <v>0</v>
      </c>
      <c r="O182" s="25">
        <v>0</v>
      </c>
      <c r="P182" s="25">
        <v>307575</v>
      </c>
      <c r="Q182" s="25">
        <v>307575</v>
      </c>
      <c r="R182" s="25">
        <v>0</v>
      </c>
      <c r="S182" s="25">
        <v>2763078</v>
      </c>
      <c r="T182" s="40">
        <v>2152780</v>
      </c>
      <c r="U182" s="25"/>
      <c r="V182" s="26">
        <f t="shared" si="9"/>
        <v>27.60714276436515</v>
      </c>
    </row>
    <row r="183" spans="1:22" ht="12.75" outlineLevel="2">
      <c r="A183" s="21" t="s">
        <v>10</v>
      </c>
      <c r="B183" s="22" t="s">
        <v>52</v>
      </c>
      <c r="C183" s="22" t="s">
        <v>10</v>
      </c>
      <c r="D183" s="22" t="s">
        <v>175</v>
      </c>
      <c r="E183" s="22" t="s">
        <v>12</v>
      </c>
      <c r="F183" s="23"/>
      <c r="G183" s="24" t="s">
        <v>212</v>
      </c>
      <c r="H183" s="25">
        <v>10210334</v>
      </c>
      <c r="I183" s="25">
        <v>4262800</v>
      </c>
      <c r="J183" s="25">
        <v>12169632</v>
      </c>
      <c r="K183" s="25">
        <v>4275892</v>
      </c>
      <c r="L183" s="38">
        <v>-1959298</v>
      </c>
      <c r="M183" s="25">
        <v>2307200</v>
      </c>
      <c r="N183" s="25">
        <v>2106480</v>
      </c>
      <c r="O183" s="25">
        <v>0</v>
      </c>
      <c r="P183" s="25">
        <v>218100</v>
      </c>
      <c r="Q183" s="25">
        <v>195600</v>
      </c>
      <c r="R183" s="25">
        <v>0</v>
      </c>
      <c r="S183" s="25">
        <v>3088624</v>
      </c>
      <c r="T183" s="40">
        <v>2895193</v>
      </c>
      <c r="U183" s="25"/>
      <c r="V183" s="26">
        <f t="shared" si="9"/>
        <v>30.249980069212228</v>
      </c>
    </row>
    <row r="184" spans="1:22" ht="12.75" outlineLevel="2">
      <c r="A184" s="21" t="s">
        <v>10</v>
      </c>
      <c r="B184" s="22" t="s">
        <v>44</v>
      </c>
      <c r="C184" s="22" t="s">
        <v>22</v>
      </c>
      <c r="D184" s="22" t="s">
        <v>175</v>
      </c>
      <c r="E184" s="22" t="s">
        <v>12</v>
      </c>
      <c r="F184" s="23"/>
      <c r="G184" s="24" t="s">
        <v>204</v>
      </c>
      <c r="H184" s="25">
        <v>11441506</v>
      </c>
      <c r="I184" s="25">
        <v>5822555</v>
      </c>
      <c r="J184" s="25">
        <v>11326813</v>
      </c>
      <c r="K184" s="25">
        <v>1483710</v>
      </c>
      <c r="L184" s="38">
        <v>114693</v>
      </c>
      <c r="M184" s="25">
        <v>0</v>
      </c>
      <c r="N184" s="25">
        <v>0</v>
      </c>
      <c r="O184" s="25">
        <v>0</v>
      </c>
      <c r="P184" s="25">
        <v>104000</v>
      </c>
      <c r="Q184" s="25">
        <v>0</v>
      </c>
      <c r="R184" s="25">
        <v>0</v>
      </c>
      <c r="S184" s="25">
        <v>6463457</v>
      </c>
      <c r="T184" s="40">
        <v>5528000</v>
      </c>
      <c r="U184" s="25"/>
      <c r="V184" s="26">
        <f t="shared" si="9"/>
        <v>56.49131329389681</v>
      </c>
    </row>
    <row r="185" spans="1:22" ht="12.75" outlineLevel="2">
      <c r="A185" s="21" t="s">
        <v>10</v>
      </c>
      <c r="B185" s="22" t="s">
        <v>28</v>
      </c>
      <c r="C185" s="22" t="s">
        <v>36</v>
      </c>
      <c r="D185" s="22" t="s">
        <v>175</v>
      </c>
      <c r="E185" s="22" t="s">
        <v>12</v>
      </c>
      <c r="F185" s="23"/>
      <c r="G185" s="24" t="s">
        <v>185</v>
      </c>
      <c r="H185" s="25">
        <v>11632517</v>
      </c>
      <c r="I185" s="25">
        <v>4747663</v>
      </c>
      <c r="J185" s="25">
        <v>11528325</v>
      </c>
      <c r="K185" s="25">
        <v>1258591</v>
      </c>
      <c r="L185" s="38">
        <v>104192</v>
      </c>
      <c r="M185" s="25">
        <v>0</v>
      </c>
      <c r="N185" s="25">
        <v>0</v>
      </c>
      <c r="O185" s="25">
        <v>0</v>
      </c>
      <c r="P185" s="25">
        <v>248444</v>
      </c>
      <c r="Q185" s="25">
        <v>81644</v>
      </c>
      <c r="R185" s="25">
        <v>0</v>
      </c>
      <c r="S185" s="25">
        <v>409346</v>
      </c>
      <c r="T185" s="40">
        <v>249800</v>
      </c>
      <c r="U185" s="25">
        <v>0</v>
      </c>
      <c r="V185" s="26">
        <f t="shared" si="9"/>
        <v>3.518980457969673</v>
      </c>
    </row>
    <row r="186" spans="1:22" ht="12.75" outlineLevel="2">
      <c r="A186" s="21" t="s">
        <v>10</v>
      </c>
      <c r="B186" s="22" t="s">
        <v>58</v>
      </c>
      <c r="C186" s="22" t="s">
        <v>26</v>
      </c>
      <c r="D186" s="22" t="s">
        <v>175</v>
      </c>
      <c r="E186" s="22" t="s">
        <v>12</v>
      </c>
      <c r="F186" s="23"/>
      <c r="G186" s="24" t="s">
        <v>220</v>
      </c>
      <c r="H186" s="25">
        <v>14560909</v>
      </c>
      <c r="I186" s="25">
        <v>8363941</v>
      </c>
      <c r="J186" s="25">
        <v>16637105</v>
      </c>
      <c r="K186" s="25">
        <v>4416970</v>
      </c>
      <c r="L186" s="38">
        <v>-2076196</v>
      </c>
      <c r="M186" s="25">
        <v>2323243</v>
      </c>
      <c r="N186" s="25">
        <v>2000000</v>
      </c>
      <c r="O186" s="25">
        <v>0</v>
      </c>
      <c r="P186" s="25">
        <v>225000</v>
      </c>
      <c r="Q186" s="25">
        <v>0</v>
      </c>
      <c r="R186" s="25">
        <v>0</v>
      </c>
      <c r="S186" s="25">
        <v>2903379</v>
      </c>
      <c r="T186" s="40">
        <v>2225000</v>
      </c>
      <c r="U186" s="25"/>
      <c r="V186" s="26">
        <f t="shared" si="9"/>
        <v>19.939544983077635</v>
      </c>
    </row>
    <row r="187" spans="1:22" ht="12.75" outlineLevel="2">
      <c r="A187" s="21" t="s">
        <v>10</v>
      </c>
      <c r="B187" s="22" t="s">
        <v>28</v>
      </c>
      <c r="C187" s="22" t="s">
        <v>38</v>
      </c>
      <c r="D187" s="22" t="s">
        <v>175</v>
      </c>
      <c r="E187" s="22" t="s">
        <v>12</v>
      </c>
      <c r="F187" s="23"/>
      <c r="G187" s="24" t="s">
        <v>186</v>
      </c>
      <c r="H187" s="25">
        <v>12517823</v>
      </c>
      <c r="I187" s="25">
        <v>7056537</v>
      </c>
      <c r="J187" s="25">
        <v>13046422</v>
      </c>
      <c r="K187" s="25">
        <v>4724401</v>
      </c>
      <c r="L187" s="38">
        <v>-528599</v>
      </c>
      <c r="M187" s="25">
        <v>754012</v>
      </c>
      <c r="N187" s="25">
        <v>542012</v>
      </c>
      <c r="O187" s="25">
        <v>0</v>
      </c>
      <c r="P187" s="25">
        <v>63248</v>
      </c>
      <c r="Q187" s="25">
        <v>13248</v>
      </c>
      <c r="R187" s="25">
        <v>0</v>
      </c>
      <c r="S187" s="25">
        <v>1178528</v>
      </c>
      <c r="T187" s="40">
        <v>976961</v>
      </c>
      <c r="U187" s="25">
        <v>0</v>
      </c>
      <c r="V187" s="26">
        <f t="shared" si="9"/>
        <v>9.414800001565768</v>
      </c>
    </row>
    <row r="188" spans="1:22" ht="12.75" outlineLevel="2">
      <c r="A188" s="21" t="s">
        <v>10</v>
      </c>
      <c r="B188" s="22" t="s">
        <v>50</v>
      </c>
      <c r="C188" s="22" t="s">
        <v>24</v>
      </c>
      <c r="D188" s="22" t="s">
        <v>175</v>
      </c>
      <c r="E188" s="22" t="s">
        <v>12</v>
      </c>
      <c r="F188" s="23"/>
      <c r="G188" s="24" t="s">
        <v>209</v>
      </c>
      <c r="H188" s="25">
        <v>32387773</v>
      </c>
      <c r="I188" s="25">
        <v>19903924</v>
      </c>
      <c r="J188" s="25">
        <v>32390191</v>
      </c>
      <c r="K188" s="25">
        <v>3754012</v>
      </c>
      <c r="L188" s="38">
        <v>-2418</v>
      </c>
      <c r="M188" s="25">
        <v>1459802</v>
      </c>
      <c r="N188" s="25">
        <v>130400</v>
      </c>
      <c r="O188" s="25">
        <v>0</v>
      </c>
      <c r="P188" s="25">
        <v>1446232</v>
      </c>
      <c r="Q188" s="25">
        <v>461432</v>
      </c>
      <c r="R188" s="25">
        <v>0</v>
      </c>
      <c r="S188" s="25">
        <v>687455</v>
      </c>
      <c r="T188" s="40">
        <v>687455</v>
      </c>
      <c r="U188" s="25"/>
      <c r="V188" s="26">
        <f t="shared" si="9"/>
        <v>2.1225757016390108</v>
      </c>
    </row>
    <row r="189" spans="1:22" ht="12.75" outlineLevel="2">
      <c r="A189" s="21" t="s">
        <v>10</v>
      </c>
      <c r="B189" s="22" t="s">
        <v>46</v>
      </c>
      <c r="C189" s="22" t="s">
        <v>20</v>
      </c>
      <c r="D189" s="22" t="s">
        <v>175</v>
      </c>
      <c r="E189" s="22" t="s">
        <v>12</v>
      </c>
      <c r="F189" s="23"/>
      <c r="G189" s="24" t="s">
        <v>205</v>
      </c>
      <c r="H189" s="25">
        <v>23854350</v>
      </c>
      <c r="I189" s="25">
        <v>13133780</v>
      </c>
      <c r="J189" s="25">
        <v>24960665</v>
      </c>
      <c r="K189" s="25">
        <v>4341323</v>
      </c>
      <c r="L189" s="38">
        <v>-1106315</v>
      </c>
      <c r="M189" s="25">
        <v>1500949</v>
      </c>
      <c r="N189" s="25">
        <v>1200000</v>
      </c>
      <c r="O189" s="25">
        <v>0</v>
      </c>
      <c r="P189" s="25">
        <v>186000</v>
      </c>
      <c r="Q189" s="25">
        <v>0</v>
      </c>
      <c r="R189" s="25">
        <v>0</v>
      </c>
      <c r="S189" s="25">
        <v>2127592</v>
      </c>
      <c r="T189" s="40">
        <v>828000</v>
      </c>
      <c r="U189" s="25">
        <v>1200000</v>
      </c>
      <c r="V189" s="26">
        <f t="shared" si="9"/>
        <v>8.919094420933709</v>
      </c>
    </row>
    <row r="190" spans="1:22" ht="12.75" outlineLevel="2">
      <c r="A190" s="21" t="s">
        <v>10</v>
      </c>
      <c r="B190" s="22" t="s">
        <v>40</v>
      </c>
      <c r="C190" s="22" t="s">
        <v>26</v>
      </c>
      <c r="D190" s="22" t="s">
        <v>175</v>
      </c>
      <c r="E190" s="22" t="s">
        <v>12</v>
      </c>
      <c r="F190" s="23"/>
      <c r="G190" s="24" t="s">
        <v>199</v>
      </c>
      <c r="H190" s="25">
        <v>17091758</v>
      </c>
      <c r="I190" s="25">
        <v>8652154</v>
      </c>
      <c r="J190" s="25">
        <v>17192083</v>
      </c>
      <c r="K190" s="25">
        <v>2821119</v>
      </c>
      <c r="L190" s="38">
        <v>-100325</v>
      </c>
      <c r="M190" s="25">
        <v>1627932</v>
      </c>
      <c r="N190" s="25">
        <v>1199994</v>
      </c>
      <c r="O190" s="25">
        <v>0</v>
      </c>
      <c r="P190" s="25">
        <v>986878</v>
      </c>
      <c r="Q190" s="25">
        <v>816878</v>
      </c>
      <c r="R190" s="25">
        <v>0</v>
      </c>
      <c r="S190" s="25">
        <v>3277408</v>
      </c>
      <c r="T190" s="40">
        <v>350000</v>
      </c>
      <c r="U190" s="25">
        <v>2927408</v>
      </c>
      <c r="V190" s="26">
        <f t="shared" si="9"/>
        <v>19.175370959499894</v>
      </c>
    </row>
    <row r="191" spans="1:22" ht="12.75" outlineLevel="2">
      <c r="A191" s="21" t="s">
        <v>10</v>
      </c>
      <c r="B191" s="22" t="s">
        <v>28</v>
      </c>
      <c r="C191" s="22" t="s">
        <v>40</v>
      </c>
      <c r="D191" s="22" t="s">
        <v>175</v>
      </c>
      <c r="E191" s="22" t="s">
        <v>12</v>
      </c>
      <c r="F191" s="23"/>
      <c r="G191" s="24" t="s">
        <v>187</v>
      </c>
      <c r="H191" s="25">
        <v>8397656</v>
      </c>
      <c r="I191" s="25">
        <v>3367199</v>
      </c>
      <c r="J191" s="25">
        <v>8231286</v>
      </c>
      <c r="K191" s="25">
        <v>852494</v>
      </c>
      <c r="L191" s="38">
        <v>166370</v>
      </c>
      <c r="M191" s="25">
        <v>110000</v>
      </c>
      <c r="N191" s="25">
        <v>110000</v>
      </c>
      <c r="O191" s="25">
        <v>0</v>
      </c>
      <c r="P191" s="25">
        <v>274448</v>
      </c>
      <c r="Q191" s="25">
        <v>274448</v>
      </c>
      <c r="R191" s="25">
        <v>0</v>
      </c>
      <c r="S191" s="25">
        <v>818647</v>
      </c>
      <c r="T191" s="40">
        <v>521656</v>
      </c>
      <c r="U191" s="25"/>
      <c r="V191" s="26">
        <f t="shared" si="9"/>
        <v>9.74851791976237</v>
      </c>
    </row>
    <row r="192" spans="1:22" ht="12.75" outlineLevel="2">
      <c r="A192" s="21" t="s">
        <v>10</v>
      </c>
      <c r="B192" s="22" t="s">
        <v>34</v>
      </c>
      <c r="C192" s="22" t="s">
        <v>20</v>
      </c>
      <c r="D192" s="22" t="s">
        <v>175</v>
      </c>
      <c r="E192" s="22" t="s">
        <v>12</v>
      </c>
      <c r="F192" s="23"/>
      <c r="G192" s="24" t="s">
        <v>190</v>
      </c>
      <c r="H192" s="25">
        <v>13078154</v>
      </c>
      <c r="I192" s="25">
        <v>6229170</v>
      </c>
      <c r="J192" s="25">
        <v>14248697</v>
      </c>
      <c r="K192" s="25">
        <v>3384603</v>
      </c>
      <c r="L192" s="38">
        <v>-1170543</v>
      </c>
      <c r="M192" s="25">
        <v>1647680</v>
      </c>
      <c r="N192" s="25">
        <v>792698</v>
      </c>
      <c r="O192" s="25">
        <v>0</v>
      </c>
      <c r="P192" s="25">
        <v>477137</v>
      </c>
      <c r="Q192" s="25">
        <v>477137</v>
      </c>
      <c r="R192" s="25">
        <v>0</v>
      </c>
      <c r="S192" s="25">
        <v>1429490</v>
      </c>
      <c r="T192" s="40">
        <v>1429490</v>
      </c>
      <c r="U192" s="25"/>
      <c r="V192" s="26">
        <f t="shared" si="9"/>
        <v>10.930365248795816</v>
      </c>
    </row>
    <row r="193" spans="1:22" ht="12.75" outlineLevel="2">
      <c r="A193" s="21" t="s">
        <v>10</v>
      </c>
      <c r="B193" s="22" t="s">
        <v>48</v>
      </c>
      <c r="C193" s="22" t="s">
        <v>20</v>
      </c>
      <c r="D193" s="22" t="s">
        <v>175</v>
      </c>
      <c r="E193" s="22" t="s">
        <v>12</v>
      </c>
      <c r="F193" s="23"/>
      <c r="G193" s="24" t="s">
        <v>207</v>
      </c>
      <c r="H193" s="25">
        <v>25130636</v>
      </c>
      <c r="I193" s="25">
        <v>15666286</v>
      </c>
      <c r="J193" s="25">
        <v>25226089</v>
      </c>
      <c r="K193" s="25">
        <v>5453570</v>
      </c>
      <c r="L193" s="38">
        <v>-95453</v>
      </c>
      <c r="M193" s="25">
        <v>888800</v>
      </c>
      <c r="N193" s="25">
        <v>563717</v>
      </c>
      <c r="O193" s="25">
        <v>0</v>
      </c>
      <c r="P193" s="25">
        <v>186392</v>
      </c>
      <c r="Q193" s="25">
        <v>155392</v>
      </c>
      <c r="R193" s="25">
        <v>0</v>
      </c>
      <c r="S193" s="25">
        <v>898543</v>
      </c>
      <c r="T193" s="40">
        <v>448325</v>
      </c>
      <c r="U193" s="25"/>
      <c r="V193" s="26">
        <f t="shared" si="9"/>
        <v>3.5754884993758216</v>
      </c>
    </row>
    <row r="194" spans="1:22" ht="12.75" outlineLevel="2">
      <c r="A194" s="21" t="s">
        <v>10</v>
      </c>
      <c r="B194" s="22" t="s">
        <v>64</v>
      </c>
      <c r="C194" s="22" t="s">
        <v>20</v>
      </c>
      <c r="D194" s="22" t="s">
        <v>175</v>
      </c>
      <c r="E194" s="22" t="s">
        <v>12</v>
      </c>
      <c r="F194" s="23"/>
      <c r="G194" s="24" t="s">
        <v>229</v>
      </c>
      <c r="H194" s="25">
        <v>8684587</v>
      </c>
      <c r="I194" s="25">
        <v>3738068</v>
      </c>
      <c r="J194" s="25">
        <v>8776983</v>
      </c>
      <c r="K194" s="25">
        <v>847601</v>
      </c>
      <c r="L194" s="38">
        <v>-92396</v>
      </c>
      <c r="M194" s="25">
        <v>231253</v>
      </c>
      <c r="N194" s="25">
        <v>200000</v>
      </c>
      <c r="O194" s="25">
        <v>0</v>
      </c>
      <c r="P194" s="25">
        <v>125000</v>
      </c>
      <c r="Q194" s="25">
        <v>0</v>
      </c>
      <c r="R194" s="25">
        <v>0</v>
      </c>
      <c r="S194" s="25">
        <v>977335</v>
      </c>
      <c r="T194" s="40">
        <v>750000</v>
      </c>
      <c r="U194" s="25"/>
      <c r="V194" s="26">
        <f t="shared" si="9"/>
        <v>11.253672742296208</v>
      </c>
    </row>
    <row r="195" spans="1:22" ht="12.75" outlineLevel="2">
      <c r="A195" s="21" t="s">
        <v>10</v>
      </c>
      <c r="B195" s="22" t="s">
        <v>58</v>
      </c>
      <c r="C195" s="22" t="s">
        <v>28</v>
      </c>
      <c r="D195" s="22" t="s">
        <v>175</v>
      </c>
      <c r="E195" s="22" t="s">
        <v>12</v>
      </c>
      <c r="F195" s="23"/>
      <c r="G195" s="24" t="s">
        <v>221</v>
      </c>
      <c r="H195" s="25">
        <v>18934123</v>
      </c>
      <c r="I195" s="25">
        <v>11349616</v>
      </c>
      <c r="J195" s="25">
        <v>22426104</v>
      </c>
      <c r="K195" s="25">
        <v>8196162</v>
      </c>
      <c r="L195" s="38">
        <v>-3491981</v>
      </c>
      <c r="M195" s="25">
        <v>4815138</v>
      </c>
      <c r="N195" s="25">
        <v>3460000</v>
      </c>
      <c r="O195" s="25">
        <v>0</v>
      </c>
      <c r="P195" s="25">
        <v>466686</v>
      </c>
      <c r="Q195" s="25">
        <v>316686</v>
      </c>
      <c r="R195" s="25">
        <v>0</v>
      </c>
      <c r="S195" s="25">
        <v>9794927</v>
      </c>
      <c r="T195" s="40">
        <v>7333314</v>
      </c>
      <c r="U195" s="25"/>
      <c r="V195" s="26">
        <f t="shared" si="9"/>
        <v>51.73161175724906</v>
      </c>
    </row>
    <row r="196" spans="1:22" ht="12.75" outlineLevel="2">
      <c r="A196" s="21" t="s">
        <v>10</v>
      </c>
      <c r="B196" s="22" t="s">
        <v>52</v>
      </c>
      <c r="C196" s="22" t="s">
        <v>18</v>
      </c>
      <c r="D196" s="22" t="s">
        <v>175</v>
      </c>
      <c r="E196" s="22" t="s">
        <v>12</v>
      </c>
      <c r="F196" s="23"/>
      <c r="G196" s="24" t="s">
        <v>213</v>
      </c>
      <c r="H196" s="25">
        <v>22774379</v>
      </c>
      <c r="I196" s="25">
        <v>12546425</v>
      </c>
      <c r="J196" s="25">
        <v>23390825</v>
      </c>
      <c r="K196" s="25">
        <v>5213142</v>
      </c>
      <c r="L196" s="38">
        <v>-616446</v>
      </c>
      <c r="M196" s="25">
        <v>2770555</v>
      </c>
      <c r="N196" s="25">
        <v>590899</v>
      </c>
      <c r="O196" s="25">
        <v>0</v>
      </c>
      <c r="P196" s="25">
        <v>1648599</v>
      </c>
      <c r="Q196" s="25">
        <v>1398599</v>
      </c>
      <c r="R196" s="25">
        <v>0</v>
      </c>
      <c r="S196" s="25">
        <v>7276962</v>
      </c>
      <c r="T196" s="40">
        <v>6957300</v>
      </c>
      <c r="U196" s="25"/>
      <c r="V196" s="26">
        <f aca="true" t="shared" si="11" ref="V196:V207">S196/H196*100</f>
        <v>31.95240581532432</v>
      </c>
    </row>
    <row r="197" spans="1:22" ht="12.75" outlineLevel="2">
      <c r="A197" s="21" t="s">
        <v>10</v>
      </c>
      <c r="B197" s="22" t="s">
        <v>40</v>
      </c>
      <c r="C197" s="22" t="s">
        <v>28</v>
      </c>
      <c r="D197" s="22" t="s">
        <v>175</v>
      </c>
      <c r="E197" s="22" t="s">
        <v>12</v>
      </c>
      <c r="F197" s="23"/>
      <c r="G197" s="24" t="s">
        <v>200</v>
      </c>
      <c r="H197" s="25">
        <v>14706089</v>
      </c>
      <c r="I197" s="25">
        <v>8404767</v>
      </c>
      <c r="J197" s="25">
        <v>14575000</v>
      </c>
      <c r="K197" s="25">
        <v>1478622</v>
      </c>
      <c r="L197" s="38">
        <v>131089</v>
      </c>
      <c r="M197" s="25">
        <v>837495</v>
      </c>
      <c r="N197" s="25">
        <v>0</v>
      </c>
      <c r="O197" s="25">
        <v>0</v>
      </c>
      <c r="P197" s="25">
        <v>485120</v>
      </c>
      <c r="Q197" s="25">
        <v>485120</v>
      </c>
      <c r="R197" s="25">
        <v>0</v>
      </c>
      <c r="S197" s="25">
        <v>4030051</v>
      </c>
      <c r="T197" s="40">
        <v>2912038</v>
      </c>
      <c r="U197" s="25">
        <v>0</v>
      </c>
      <c r="V197" s="26">
        <f t="shared" si="11"/>
        <v>27.403961719529917</v>
      </c>
    </row>
    <row r="198" spans="1:22" ht="12.75" outlineLevel="2">
      <c r="A198" s="21" t="s">
        <v>10</v>
      </c>
      <c r="B198" s="22" t="s">
        <v>20</v>
      </c>
      <c r="C198" s="22" t="s">
        <v>20</v>
      </c>
      <c r="D198" s="22" t="s">
        <v>175</v>
      </c>
      <c r="E198" s="22" t="s">
        <v>12</v>
      </c>
      <c r="F198" s="23"/>
      <c r="G198" s="24" t="s">
        <v>179</v>
      </c>
      <c r="H198" s="25">
        <v>9688064</v>
      </c>
      <c r="I198" s="25">
        <v>4125237</v>
      </c>
      <c r="J198" s="25">
        <v>10386469</v>
      </c>
      <c r="K198" s="25">
        <v>2442052</v>
      </c>
      <c r="L198" s="38">
        <v>-698405</v>
      </c>
      <c r="M198" s="25">
        <v>951656</v>
      </c>
      <c r="N198" s="25">
        <v>688606</v>
      </c>
      <c r="O198" s="25">
        <v>0</v>
      </c>
      <c r="P198" s="25">
        <v>46400</v>
      </c>
      <c r="Q198" s="25">
        <v>46400</v>
      </c>
      <c r="R198" s="25">
        <v>0</v>
      </c>
      <c r="S198" s="25">
        <v>837974</v>
      </c>
      <c r="T198" s="40">
        <v>0</v>
      </c>
      <c r="U198" s="25">
        <v>804606</v>
      </c>
      <c r="V198" s="26">
        <f t="shared" si="11"/>
        <v>8.649550622291514</v>
      </c>
    </row>
    <row r="199" spans="1:22" ht="12.75" outlineLevel="2">
      <c r="A199" s="21" t="s">
        <v>10</v>
      </c>
      <c r="B199" s="22" t="s">
        <v>62</v>
      </c>
      <c r="C199" s="22" t="s">
        <v>24</v>
      </c>
      <c r="D199" s="22" t="s">
        <v>175</v>
      </c>
      <c r="E199" s="22" t="s">
        <v>12</v>
      </c>
      <c r="F199" s="23"/>
      <c r="G199" s="24" t="s">
        <v>228</v>
      </c>
      <c r="H199" s="25">
        <v>10862255</v>
      </c>
      <c r="I199" s="25">
        <v>4968844</v>
      </c>
      <c r="J199" s="25">
        <v>11019243</v>
      </c>
      <c r="K199" s="25">
        <v>1425716</v>
      </c>
      <c r="L199" s="38">
        <v>-156988</v>
      </c>
      <c r="M199" s="25">
        <v>1859697</v>
      </c>
      <c r="N199" s="25">
        <v>587930</v>
      </c>
      <c r="O199" s="25">
        <v>0</v>
      </c>
      <c r="P199" s="25">
        <v>1410000</v>
      </c>
      <c r="Q199" s="25">
        <v>1300000</v>
      </c>
      <c r="R199" s="25">
        <v>0</v>
      </c>
      <c r="S199" s="25">
        <v>1139853</v>
      </c>
      <c r="T199" s="40">
        <v>727930</v>
      </c>
      <c r="U199" s="25"/>
      <c r="V199" s="26">
        <f t="shared" si="11"/>
        <v>10.49370503638517</v>
      </c>
    </row>
    <row r="200" spans="1:22" ht="12.75" outlineLevel="2">
      <c r="A200" s="21" t="s">
        <v>10</v>
      </c>
      <c r="B200" s="22" t="s">
        <v>46</v>
      </c>
      <c r="C200" s="22" t="s">
        <v>22</v>
      </c>
      <c r="D200" s="22" t="s">
        <v>175</v>
      </c>
      <c r="E200" s="22" t="s">
        <v>12</v>
      </c>
      <c r="F200" s="23"/>
      <c r="G200" s="24" t="s">
        <v>206</v>
      </c>
      <c r="H200" s="25">
        <v>8253173</v>
      </c>
      <c r="I200" s="25">
        <v>4144421</v>
      </c>
      <c r="J200" s="25">
        <v>9952901</v>
      </c>
      <c r="K200" s="25">
        <v>2589416</v>
      </c>
      <c r="L200" s="38">
        <v>-1699728</v>
      </c>
      <c r="M200" s="25">
        <v>2045728</v>
      </c>
      <c r="N200" s="25">
        <v>300000</v>
      </c>
      <c r="O200" s="25">
        <v>0</v>
      </c>
      <c r="P200" s="25">
        <v>346000</v>
      </c>
      <c r="Q200" s="25">
        <v>66000</v>
      </c>
      <c r="R200" s="25">
        <v>0</v>
      </c>
      <c r="S200" s="25">
        <v>4489073</v>
      </c>
      <c r="T200" s="40">
        <v>3104000</v>
      </c>
      <c r="U200" s="25"/>
      <c r="V200" s="26">
        <f t="shared" si="11"/>
        <v>54.392086534475894</v>
      </c>
    </row>
    <row r="201" spans="1:22" ht="12.75" outlineLevel="2">
      <c r="A201" s="21" t="s">
        <v>10</v>
      </c>
      <c r="B201" s="22" t="s">
        <v>36</v>
      </c>
      <c r="C201" s="22" t="s">
        <v>22</v>
      </c>
      <c r="D201" s="22" t="s">
        <v>175</v>
      </c>
      <c r="E201" s="22" t="s">
        <v>12</v>
      </c>
      <c r="F201" s="23"/>
      <c r="G201" s="24" t="s">
        <v>195</v>
      </c>
      <c r="H201" s="25">
        <v>7630082</v>
      </c>
      <c r="I201" s="25">
        <v>1801477</v>
      </c>
      <c r="J201" s="25">
        <v>8684521</v>
      </c>
      <c r="K201" s="25">
        <v>3170986</v>
      </c>
      <c r="L201" s="38">
        <v>-1054439</v>
      </c>
      <c r="M201" s="25">
        <v>1126073</v>
      </c>
      <c r="N201" s="25">
        <v>1000000</v>
      </c>
      <c r="O201" s="25">
        <v>0</v>
      </c>
      <c r="P201" s="25">
        <v>0</v>
      </c>
      <c r="Q201" s="25">
        <v>0</v>
      </c>
      <c r="R201" s="25">
        <v>1672584</v>
      </c>
      <c r="S201" s="25">
        <v>1000000</v>
      </c>
      <c r="T201" s="40">
        <v>0</v>
      </c>
      <c r="U201" s="25">
        <v>0</v>
      </c>
      <c r="V201" s="26">
        <f t="shared" si="11"/>
        <v>13.106019044094152</v>
      </c>
    </row>
    <row r="202" spans="1:22" ht="12.75" outlineLevel="2">
      <c r="A202" s="21" t="s">
        <v>10</v>
      </c>
      <c r="B202" s="22" t="s">
        <v>56</v>
      </c>
      <c r="C202" s="22" t="s">
        <v>18</v>
      </c>
      <c r="D202" s="22" t="s">
        <v>175</v>
      </c>
      <c r="E202" s="22" t="s">
        <v>12</v>
      </c>
      <c r="F202" s="23"/>
      <c r="G202" s="24" t="s">
        <v>218</v>
      </c>
      <c r="H202" s="25">
        <v>22720297</v>
      </c>
      <c r="I202" s="25">
        <v>10557838</v>
      </c>
      <c r="J202" s="25">
        <v>22283210</v>
      </c>
      <c r="K202" s="25">
        <v>2659069</v>
      </c>
      <c r="L202" s="38">
        <v>437087</v>
      </c>
      <c r="M202" s="25">
        <v>583953</v>
      </c>
      <c r="N202" s="25">
        <v>0</v>
      </c>
      <c r="O202" s="25">
        <v>0</v>
      </c>
      <c r="P202" s="25">
        <v>738000</v>
      </c>
      <c r="Q202" s="25">
        <v>400000</v>
      </c>
      <c r="R202" s="25">
        <v>0</v>
      </c>
      <c r="S202" s="25">
        <v>859447</v>
      </c>
      <c r="T202" s="40">
        <v>859447</v>
      </c>
      <c r="U202" s="25"/>
      <c r="V202" s="26">
        <f t="shared" si="11"/>
        <v>3.7827278402214546</v>
      </c>
    </row>
    <row r="203" spans="1:22" ht="12.75" outlineLevel="2">
      <c r="A203" s="21" t="s">
        <v>10</v>
      </c>
      <c r="B203" s="22" t="s">
        <v>60</v>
      </c>
      <c r="C203" s="22" t="s">
        <v>22</v>
      </c>
      <c r="D203" s="22" t="s">
        <v>175</v>
      </c>
      <c r="E203" s="22" t="s">
        <v>12</v>
      </c>
      <c r="F203" s="23"/>
      <c r="G203" s="24" t="s">
        <v>223</v>
      </c>
      <c r="H203" s="25">
        <v>27386863</v>
      </c>
      <c r="I203" s="25">
        <v>16660898</v>
      </c>
      <c r="J203" s="25">
        <v>27558150</v>
      </c>
      <c r="K203" s="25">
        <v>3419164</v>
      </c>
      <c r="L203" s="38">
        <v>-171287</v>
      </c>
      <c r="M203" s="25">
        <v>1193093</v>
      </c>
      <c r="N203" s="25">
        <v>445000</v>
      </c>
      <c r="O203" s="25">
        <v>0</v>
      </c>
      <c r="P203" s="25">
        <v>0</v>
      </c>
      <c r="Q203" s="25">
        <v>0</v>
      </c>
      <c r="R203" s="25">
        <v>0</v>
      </c>
      <c r="S203" s="25">
        <v>1160910</v>
      </c>
      <c r="T203" s="40">
        <v>445000</v>
      </c>
      <c r="U203" s="25">
        <v>0</v>
      </c>
      <c r="V203" s="26">
        <f t="shared" si="11"/>
        <v>4.238930176121303</v>
      </c>
    </row>
    <row r="204" spans="1:22" ht="12.75" outlineLevel="2">
      <c r="A204" s="21" t="s">
        <v>10</v>
      </c>
      <c r="B204" s="22" t="s">
        <v>60</v>
      </c>
      <c r="C204" s="22" t="s">
        <v>24</v>
      </c>
      <c r="D204" s="22" t="s">
        <v>175</v>
      </c>
      <c r="E204" s="22" t="s">
        <v>12</v>
      </c>
      <c r="F204" s="23"/>
      <c r="G204" s="24" t="s">
        <v>224</v>
      </c>
      <c r="H204" s="25">
        <v>19455996</v>
      </c>
      <c r="I204" s="25">
        <v>9130393</v>
      </c>
      <c r="J204" s="25">
        <v>19791583</v>
      </c>
      <c r="K204" s="25">
        <v>1670686</v>
      </c>
      <c r="L204" s="38">
        <v>-335587</v>
      </c>
      <c r="M204" s="25">
        <v>786764</v>
      </c>
      <c r="N204" s="25">
        <v>0</v>
      </c>
      <c r="O204" s="25">
        <v>0</v>
      </c>
      <c r="P204" s="25">
        <v>299390</v>
      </c>
      <c r="Q204" s="25">
        <v>0</v>
      </c>
      <c r="R204" s="25">
        <v>0</v>
      </c>
      <c r="S204" s="25">
        <v>383716</v>
      </c>
      <c r="T204" s="40">
        <v>354429</v>
      </c>
      <c r="U204" s="25">
        <v>0</v>
      </c>
      <c r="V204" s="26">
        <f t="shared" si="11"/>
        <v>1.9722249120528192</v>
      </c>
    </row>
    <row r="205" spans="1:22" ht="12.75" outlineLevel="2">
      <c r="A205" s="21" t="s">
        <v>10</v>
      </c>
      <c r="B205" s="22" t="s">
        <v>60</v>
      </c>
      <c r="C205" s="22" t="s">
        <v>26</v>
      </c>
      <c r="D205" s="22" t="s">
        <v>175</v>
      </c>
      <c r="E205" s="22" t="s">
        <v>12</v>
      </c>
      <c r="F205" s="23"/>
      <c r="G205" s="24" t="s">
        <v>225</v>
      </c>
      <c r="H205" s="25">
        <v>6009323</v>
      </c>
      <c r="I205" s="25">
        <v>2908690</v>
      </c>
      <c r="J205" s="25">
        <v>5939756</v>
      </c>
      <c r="K205" s="25">
        <v>597900</v>
      </c>
      <c r="L205" s="38">
        <v>69567</v>
      </c>
      <c r="M205" s="25">
        <v>60031</v>
      </c>
      <c r="N205" s="25">
        <v>0</v>
      </c>
      <c r="O205" s="25">
        <v>0</v>
      </c>
      <c r="P205" s="25">
        <v>70000</v>
      </c>
      <c r="Q205" s="25">
        <v>70000</v>
      </c>
      <c r="R205" s="25">
        <v>0</v>
      </c>
      <c r="S205" s="25">
        <v>761327</v>
      </c>
      <c r="T205" s="40">
        <v>570000</v>
      </c>
      <c r="U205" s="25"/>
      <c r="V205" s="26">
        <f t="shared" si="11"/>
        <v>12.669097667074977</v>
      </c>
    </row>
    <row r="206" spans="1:22" ht="12.75" outlineLevel="2">
      <c r="A206" s="21" t="s">
        <v>10</v>
      </c>
      <c r="B206" s="22" t="s">
        <v>50</v>
      </c>
      <c r="C206" s="22" t="s">
        <v>28</v>
      </c>
      <c r="D206" s="22" t="s">
        <v>175</v>
      </c>
      <c r="E206" s="22" t="s">
        <v>12</v>
      </c>
      <c r="F206" s="23"/>
      <c r="G206" s="24" t="s">
        <v>210</v>
      </c>
      <c r="H206" s="25">
        <v>14302880</v>
      </c>
      <c r="I206" s="25">
        <v>7714029</v>
      </c>
      <c r="J206" s="25">
        <v>18278807</v>
      </c>
      <c r="K206" s="25">
        <v>5199124</v>
      </c>
      <c r="L206" s="38">
        <v>-3975927</v>
      </c>
      <c r="M206" s="25">
        <v>4053167</v>
      </c>
      <c r="N206" s="25">
        <v>3963500</v>
      </c>
      <c r="O206" s="25">
        <v>0</v>
      </c>
      <c r="P206" s="25">
        <v>0</v>
      </c>
      <c r="Q206" s="25">
        <v>0</v>
      </c>
      <c r="R206" s="25">
        <v>0</v>
      </c>
      <c r="S206" s="25">
        <v>5493784</v>
      </c>
      <c r="T206" s="40">
        <v>3963500</v>
      </c>
      <c r="U206" s="25"/>
      <c r="V206" s="26">
        <f t="shared" si="11"/>
        <v>38.41033414249438</v>
      </c>
    </row>
    <row r="207" spans="1:22" ht="13.5" outlineLevel="2" thickBot="1">
      <c r="A207" s="27" t="s">
        <v>10</v>
      </c>
      <c r="B207" s="28" t="s">
        <v>52</v>
      </c>
      <c r="C207" s="28" t="s">
        <v>24</v>
      </c>
      <c r="D207" s="28" t="s">
        <v>175</v>
      </c>
      <c r="E207" s="28" t="s">
        <v>12</v>
      </c>
      <c r="F207" s="2"/>
      <c r="G207" s="3" t="s">
        <v>214</v>
      </c>
      <c r="H207" s="29">
        <v>17961726</v>
      </c>
      <c r="I207" s="29">
        <v>8200368</v>
      </c>
      <c r="J207" s="29">
        <v>17894362</v>
      </c>
      <c r="K207" s="29">
        <v>4446083</v>
      </c>
      <c r="L207" s="39">
        <v>67364</v>
      </c>
      <c r="M207" s="29">
        <v>396151</v>
      </c>
      <c r="N207" s="29">
        <v>100000</v>
      </c>
      <c r="O207" s="29">
        <v>0</v>
      </c>
      <c r="P207" s="29">
        <v>426661</v>
      </c>
      <c r="Q207" s="29">
        <v>286661</v>
      </c>
      <c r="R207" s="29">
        <v>0</v>
      </c>
      <c r="S207" s="29">
        <v>1863967</v>
      </c>
      <c r="T207" s="41">
        <v>1361033</v>
      </c>
      <c r="U207" s="29"/>
      <c r="V207" s="30">
        <f t="shared" si="11"/>
        <v>10.377438114800325</v>
      </c>
    </row>
  </sheetData>
  <sheetProtection password="C794" sheet="1" objects="1" scenarios="1"/>
  <mergeCells count="14">
    <mergeCell ref="A1:V1"/>
    <mergeCell ref="H2:I2"/>
    <mergeCell ref="J2:K2"/>
    <mergeCell ref="V2:V3"/>
    <mergeCell ref="F2:G3"/>
    <mergeCell ref="M2:O2"/>
    <mergeCell ref="P2:R2"/>
    <mergeCell ref="S2:U2"/>
    <mergeCell ref="L2:L3"/>
    <mergeCell ref="A2:A3"/>
    <mergeCell ref="B2:B3"/>
    <mergeCell ref="C2:C3"/>
    <mergeCell ref="D2:D3"/>
    <mergeCell ref="E2:E3"/>
  </mergeCells>
  <printOptions horizontalCentered="1"/>
  <pageMargins left="0.5905511811023623" right="0.5905511811023623" top="0.7874015748031497" bottom="0.7874015748031497" header="0.5118110236220472" footer="0.5118110236220472"/>
  <pageSetup fitToHeight="4" fitToWidth="1" horizontalDpi="300" verticalDpi="300" orientation="landscape" paperSize="9" scale="51" r:id="rId1"/>
  <headerFooter alignWithMargins="0">
    <oddHeader>&amp;LRegionalna Izba Obrachunkowa
we Wrocławiu&amp;RStrona &amp;P z &amp;N</oddHeader>
    <oddFooter>&amp;LWydzial Informacji, Analiz i Szkoleń
Wojciech Kańczuga&amp;RStan na dzień: 01.10.2003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7" sqref="A17"/>
    </sheetView>
  </sheetViews>
  <sheetFormatPr defaultColWidth="9.00390625" defaultRowHeight="12.75"/>
  <cols>
    <col min="1" max="1" width="27.25390625" style="0" bestFit="1" customWidth="1"/>
    <col min="2" max="2" width="13.25390625" style="34" customWidth="1"/>
    <col min="3" max="3" width="11.125" style="34" customWidth="1"/>
    <col min="4" max="4" width="10.625" style="0" customWidth="1"/>
    <col min="5" max="5" width="9.375" style="0" customWidth="1"/>
    <col min="6" max="6" width="7.375" style="0" customWidth="1"/>
    <col min="7" max="7" width="12.125" style="0" customWidth="1"/>
    <col min="8" max="8" width="10.75390625" style="0" customWidth="1"/>
    <col min="9" max="9" width="9.375" style="0" customWidth="1"/>
    <col min="10" max="10" width="7.375" style="0" customWidth="1"/>
    <col min="11" max="11" width="13.625" style="0" bestFit="1" customWidth="1"/>
    <col min="12" max="12" width="10.625" style="0" customWidth="1"/>
  </cols>
  <sheetData>
    <row r="1" spans="1:12" s="58" customFormat="1" ht="40.5" customHeight="1" thickBot="1">
      <c r="A1" s="86" t="s">
        <v>253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" customHeight="1">
      <c r="A2" s="88" t="s">
        <v>251</v>
      </c>
      <c r="B2" s="91" t="s">
        <v>244</v>
      </c>
      <c r="C2" s="82" t="s">
        <v>232</v>
      </c>
      <c r="D2" s="82"/>
      <c r="E2" s="82"/>
      <c r="F2" s="82"/>
      <c r="G2" s="82"/>
      <c r="H2" s="82"/>
      <c r="I2" s="82"/>
      <c r="J2" s="82"/>
      <c r="K2" s="79" t="s">
        <v>252</v>
      </c>
      <c r="L2" s="83" t="s">
        <v>248</v>
      </c>
    </row>
    <row r="3" spans="1:12" ht="18" customHeight="1">
      <c r="A3" s="89"/>
      <c r="B3" s="92"/>
      <c r="C3" s="87" t="s">
        <v>245</v>
      </c>
      <c r="D3" s="87"/>
      <c r="E3" s="87"/>
      <c r="F3" s="87"/>
      <c r="G3" s="87" t="s">
        <v>246</v>
      </c>
      <c r="H3" s="87"/>
      <c r="I3" s="87"/>
      <c r="J3" s="87"/>
      <c r="K3" s="80"/>
      <c r="L3" s="84"/>
    </row>
    <row r="4" spans="1:12" ht="26.25" thickBot="1">
      <c r="A4" s="90"/>
      <c r="B4" s="93"/>
      <c r="C4" s="56" t="s">
        <v>247</v>
      </c>
      <c r="D4" s="57" t="s">
        <v>248</v>
      </c>
      <c r="E4" s="4" t="s">
        <v>249</v>
      </c>
      <c r="F4" s="4" t="s">
        <v>250</v>
      </c>
      <c r="G4" s="4" t="s">
        <v>247</v>
      </c>
      <c r="H4" s="57" t="s">
        <v>248</v>
      </c>
      <c r="I4" s="4" t="s">
        <v>249</v>
      </c>
      <c r="J4" s="4" t="s">
        <v>250</v>
      </c>
      <c r="K4" s="81"/>
      <c r="L4" s="85"/>
    </row>
    <row r="5" spans="1:12" ht="18" customHeight="1">
      <c r="A5" s="43" t="s">
        <v>258</v>
      </c>
      <c r="B5" s="46">
        <f>'2000'!$H$4</f>
        <v>6142097164</v>
      </c>
      <c r="C5" s="47">
        <f>SUMIF('2000'!$L6,"&gt;0")+SUMIF('2000'!$L8:$L33,"&gt;0")+SUMIF('2000'!$L35:$L38,"&gt;0")+SUMIF('2000'!$L41:$L72,"&gt;0")+SUMIF('2000'!$L74:$L152,"&gt;0")+SUMIF('2000'!$L154:$L207,"&gt;0")</f>
        <v>30852272</v>
      </c>
      <c r="D5" s="48">
        <f>C5/B5*100</f>
        <v>0.502308432709776</v>
      </c>
      <c r="E5" s="47">
        <f>COUNTIF('2000'!$L6,"&gt;0")+COUNTIF('2000'!$L8:$L33,"&gt;0")+COUNTIF('2000'!$L35:$L38,"&gt;0")+COUNTIF('2000'!$L41:$L72,"&gt;0")+COUNTIF('2000'!$L74:$L152,"&gt;0")+COUNTIF('2000'!$L154:$L207,"&gt;0")</f>
        <v>60</v>
      </c>
      <c r="F5" s="48">
        <f>100*E5/196</f>
        <v>30.612244897959183</v>
      </c>
      <c r="G5" s="47">
        <f>SUMIF('2000'!$L6,"&lt;0")+SUMIF('2000'!$L8:$L33,"&lt;0")+SUMIF('2000'!$L35:$L38,"&lt;0")+SUMIF('2000'!$L41:$L72,"&lt;0")+SUMIF('2000'!$L74:$L152,"&lt;0")+SUMIF('2000'!$L154:$L207,"&lt;0")</f>
        <v>-341212939</v>
      </c>
      <c r="H5" s="48">
        <f>G5/B5*100*-1</f>
        <v>5.555316529343006</v>
      </c>
      <c r="I5" s="47">
        <f>COUNTIF('2000'!$L6,"&lt;0")+COUNTIF('2000'!$L8:$L33,"&lt;0")+COUNTIF('2000'!$L35:$L38,"&lt;0")+COUNTIF('2000'!$L41:$L72,"&lt;0")+COUNTIF('2000'!$L74:$L152,"&lt;0")+COUNTIF('2000'!$L154:$L207,"&lt;0")</f>
        <v>136</v>
      </c>
      <c r="J5" s="48">
        <f>100*I5/196</f>
        <v>69.38775510204081</v>
      </c>
      <c r="K5" s="47">
        <f>C5+G5</f>
        <v>-310360667</v>
      </c>
      <c r="L5" s="49">
        <f>K5/B5*100</f>
        <v>-5.05300809663323</v>
      </c>
    </row>
    <row r="6" spans="1:12" ht="18" customHeight="1">
      <c r="A6" s="44" t="s">
        <v>255</v>
      </c>
      <c r="B6" s="50">
        <f>'2000'!$H$5</f>
        <v>353852479</v>
      </c>
      <c r="C6" s="25">
        <f>SUMIF('2000'!$L6,"&gt;0")</f>
        <v>3615877</v>
      </c>
      <c r="D6" s="51">
        <f aca="true" t="shared" si="0" ref="D6:D12">C6/B6*100</f>
        <v>1.0218600164166152</v>
      </c>
      <c r="E6" s="25">
        <f>COUNTIF('2000'!$L6,"&gt;0")</f>
        <v>1</v>
      </c>
      <c r="F6" s="51">
        <f>100*E6/1</f>
        <v>100</v>
      </c>
      <c r="G6" s="25">
        <f>SUMIF('2000'!$L6,"&lt;0")</f>
        <v>0</v>
      </c>
      <c r="H6" s="51">
        <f aca="true" t="shared" si="1" ref="H6:H12">G6/B6*100*-1</f>
        <v>0</v>
      </c>
      <c r="I6" s="25">
        <f>COUNTIF('2000'!$L6,"&lt;0")</f>
        <v>0</v>
      </c>
      <c r="J6" s="51">
        <f>100*I6/1</f>
        <v>0</v>
      </c>
      <c r="K6" s="25">
        <f aca="true" t="shared" si="2" ref="K6:K12">C6+G6</f>
        <v>3615877</v>
      </c>
      <c r="L6" s="52">
        <f aca="true" t="shared" si="3" ref="L6:L12">K6/B6*100</f>
        <v>1.0218600164166152</v>
      </c>
    </row>
    <row r="7" spans="1:12" ht="18" customHeight="1">
      <c r="A7" s="44" t="s">
        <v>254</v>
      </c>
      <c r="B7" s="50">
        <f>'2000'!$H$7</f>
        <v>1029457103</v>
      </c>
      <c r="C7" s="25">
        <f>SUMIF('2000'!$L8:$L33,"&gt;0")</f>
        <v>3581387</v>
      </c>
      <c r="D7" s="51">
        <f t="shared" si="0"/>
        <v>0.3478908435876808</v>
      </c>
      <c r="E7" s="25">
        <f>COUNTIF('2000'!$L8:$L33,"&gt;0")</f>
        <v>10</v>
      </c>
      <c r="F7" s="51">
        <f>100*E7/26</f>
        <v>38.46153846153846</v>
      </c>
      <c r="G7" s="25">
        <f>SUMIF('2000'!$L8:$L33,"&lt;0")</f>
        <v>-26844322</v>
      </c>
      <c r="H7" s="51">
        <f t="shared" si="1"/>
        <v>2.6076192899899784</v>
      </c>
      <c r="I7" s="25">
        <f>COUNTIF('2000'!$L8:$L33,"&lt;0")</f>
        <v>16</v>
      </c>
      <c r="J7" s="51">
        <f>100*I7/26</f>
        <v>61.53846153846154</v>
      </c>
      <c r="K7" s="25">
        <f t="shared" si="2"/>
        <v>-23262935</v>
      </c>
      <c r="L7" s="52">
        <f t="shared" si="3"/>
        <v>-2.2597284464022973</v>
      </c>
    </row>
    <row r="8" spans="1:12" ht="18" customHeight="1">
      <c r="A8" s="44" t="s">
        <v>256</v>
      </c>
      <c r="B8" s="50">
        <f>'2000'!$H$34</f>
        <v>2163767455</v>
      </c>
      <c r="C8" s="25">
        <f>SUMIF('2000'!$L35:$L38,"&gt;0")</f>
        <v>633322</v>
      </c>
      <c r="D8" s="51">
        <f t="shared" si="0"/>
        <v>0.02926941148581052</v>
      </c>
      <c r="E8" s="25">
        <f>COUNTIF('2000'!$L35:$L38,"&gt;0")</f>
        <v>1</v>
      </c>
      <c r="F8" s="51">
        <f>100*E8/4</f>
        <v>25</v>
      </c>
      <c r="G8" s="25">
        <f>SUMIF('2000'!$L35:$L38,"&lt;0")</f>
        <v>-145133893</v>
      </c>
      <c r="H8" s="51">
        <f t="shared" si="1"/>
        <v>6.707462609469742</v>
      </c>
      <c r="I8" s="25">
        <f>COUNTIF('2000'!$L35:$L38,"&lt;0")</f>
        <v>3</v>
      </c>
      <c r="J8" s="51">
        <f>100*I8/4</f>
        <v>75</v>
      </c>
      <c r="K8" s="25">
        <f t="shared" si="2"/>
        <v>-144500571</v>
      </c>
      <c r="L8" s="52">
        <f t="shared" si="3"/>
        <v>-6.678193197983931</v>
      </c>
    </row>
    <row r="9" spans="1:12" ht="18" customHeight="1">
      <c r="A9" s="44" t="s">
        <v>257</v>
      </c>
      <c r="B9" s="50">
        <f>'2000'!H39</f>
        <v>2595020127</v>
      </c>
      <c r="C9" s="25">
        <f>SUMIF('2000'!$L41:$L72,"&gt;0")+SUMIF('2000'!$L74:$L152,"&gt;0")+SUMIF('2000'!$L154:$L207,"&gt;0")</f>
        <v>23021686</v>
      </c>
      <c r="D9" s="51">
        <f t="shared" si="0"/>
        <v>0.8871486490786666</v>
      </c>
      <c r="E9" s="25">
        <f>COUNTIF('2000'!$L41:$L72,"&gt;0")+COUNTIF('2000'!$L74:$L152,"&gt;0")+COUNTIF('2000'!$L154:$L207,"&gt;0")</f>
        <v>48</v>
      </c>
      <c r="F9" s="51">
        <f>100*E9/165</f>
        <v>29.09090909090909</v>
      </c>
      <c r="G9" s="25">
        <f>SUMIF('2000'!$L41:$L72,"&lt;0")+SUMIF('2000'!$L74:$L152,"&lt;0")+SUMIF('2000'!$L154:$L207,"&lt;0")</f>
        <v>-169234724</v>
      </c>
      <c r="H9" s="51">
        <f t="shared" si="1"/>
        <v>6.521518744274464</v>
      </c>
      <c r="I9" s="25">
        <f>COUNTIF('2000'!$L41:$L72,"&lt;0")+COUNTIF('2000'!$L74:$L152,"&lt;0")+COUNTIF('2000'!$L154:$L207,"&lt;0")</f>
        <v>117</v>
      </c>
      <c r="J9" s="51">
        <f>100*I9/165</f>
        <v>70.9090909090909</v>
      </c>
      <c r="K9" s="25">
        <f t="shared" si="2"/>
        <v>-146213038</v>
      </c>
      <c r="L9" s="52">
        <f t="shared" si="3"/>
        <v>-5.634370095195798</v>
      </c>
    </row>
    <row r="10" spans="1:12" ht="18" customHeight="1">
      <c r="A10" s="44" t="s">
        <v>259</v>
      </c>
      <c r="B10" s="50">
        <f>'2000'!H40</f>
        <v>912680455</v>
      </c>
      <c r="C10" s="25">
        <f>SUMIF('2000'!$L41:$L72,"&gt;0")</f>
        <v>6875567</v>
      </c>
      <c r="D10" s="51">
        <f t="shared" si="0"/>
        <v>0.7533378152597778</v>
      </c>
      <c r="E10" s="25">
        <f>COUNTIF('2000'!$L41:$L72,"&gt;0")</f>
        <v>10</v>
      </c>
      <c r="F10" s="51">
        <f>100*E10/32</f>
        <v>31.25</v>
      </c>
      <c r="G10" s="25">
        <f>SUMIF('2000'!$L41:$L72,"&lt;0")</f>
        <v>-75271089</v>
      </c>
      <c r="H10" s="51">
        <f t="shared" si="1"/>
        <v>8.24725549754432</v>
      </c>
      <c r="I10" s="25">
        <f>COUNTIF('2000'!$L41:$L72,"&lt;0")</f>
        <v>22</v>
      </c>
      <c r="J10" s="51">
        <f>100*I10/32</f>
        <v>68.75</v>
      </c>
      <c r="K10" s="25">
        <f t="shared" si="2"/>
        <v>-68395522</v>
      </c>
      <c r="L10" s="52">
        <f t="shared" si="3"/>
        <v>-7.4939176822845415</v>
      </c>
    </row>
    <row r="11" spans="1:12" ht="18" customHeight="1">
      <c r="A11" s="44" t="s">
        <v>260</v>
      </c>
      <c r="B11" s="50">
        <f>'2000'!$H$73</f>
        <v>698908455</v>
      </c>
      <c r="C11" s="25">
        <f>SUMIF('2000'!$L74:$L152,"&gt;0")</f>
        <v>13709005</v>
      </c>
      <c r="D11" s="51">
        <f t="shared" si="0"/>
        <v>1.9614879319209264</v>
      </c>
      <c r="E11" s="25">
        <f>COUNTIF('2000'!$L74:$L152,"&gt;0")</f>
        <v>24</v>
      </c>
      <c r="F11" s="51">
        <f>100*E11/79</f>
        <v>30.379746835443036</v>
      </c>
      <c r="G11" s="25">
        <f>SUMIF('2000'!$L74:$L152,"&lt;0")</f>
        <v>-39743621</v>
      </c>
      <c r="H11" s="51">
        <f t="shared" si="1"/>
        <v>5.686527429404184</v>
      </c>
      <c r="I11" s="25">
        <f>COUNTIF('2000'!$L74:$L152,"&lt;0")</f>
        <v>55</v>
      </c>
      <c r="J11" s="51">
        <f>100*I11/79</f>
        <v>69.62025316455696</v>
      </c>
      <c r="K11" s="25">
        <f t="shared" si="2"/>
        <v>-26034616</v>
      </c>
      <c r="L11" s="52">
        <f t="shared" si="3"/>
        <v>-3.7250394974832575</v>
      </c>
    </row>
    <row r="12" spans="1:12" ht="18" customHeight="1" thickBot="1">
      <c r="A12" s="45" t="s">
        <v>261</v>
      </c>
      <c r="B12" s="53">
        <f>'2000'!$H$153</f>
        <v>983431217</v>
      </c>
      <c r="C12" s="29">
        <f>SUMIF('2000'!$L154:$L207,"&gt;0")</f>
        <v>2437114</v>
      </c>
      <c r="D12" s="54">
        <f t="shared" si="0"/>
        <v>0.24781743327555975</v>
      </c>
      <c r="E12" s="29">
        <f>COUNTIF('2000'!$L154:$L207,"&gt;0")</f>
        <v>14</v>
      </c>
      <c r="F12" s="54">
        <f>100*E12/54</f>
        <v>25.925925925925927</v>
      </c>
      <c r="G12" s="29">
        <f>SUMIF('2000'!$L154:$L207,"&lt;0")</f>
        <v>-54220014</v>
      </c>
      <c r="H12" s="54">
        <f t="shared" si="1"/>
        <v>5.513350914912029</v>
      </c>
      <c r="I12" s="29">
        <f>COUNTIF('2000'!$L154:$L207,"&lt;0")</f>
        <v>40</v>
      </c>
      <c r="J12" s="54">
        <f>100*I12/54</f>
        <v>74.07407407407408</v>
      </c>
      <c r="K12" s="29">
        <f t="shared" si="2"/>
        <v>-51782900</v>
      </c>
      <c r="L12" s="55">
        <f t="shared" si="3"/>
        <v>-5.265533481636469</v>
      </c>
    </row>
  </sheetData>
  <mergeCells count="8">
    <mergeCell ref="K2:K4"/>
    <mergeCell ref="C2:J2"/>
    <mergeCell ref="L2:L4"/>
    <mergeCell ref="A1:L1"/>
    <mergeCell ref="C3:F3"/>
    <mergeCell ref="G3:J3"/>
    <mergeCell ref="A2:A4"/>
    <mergeCell ref="B2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2" r:id="rId1"/>
  <headerFooter alignWithMargins="0">
    <oddHeader>&amp;RRIO Wrocław</oddHeader>
    <oddFooter>&amp;LWIAS - W.K.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wKanczuga</cp:lastModifiedBy>
  <cp:lastPrinted>2003-12-19T12:05:57Z</cp:lastPrinted>
  <dcterms:created xsi:type="dcterms:W3CDTF">2003-09-08T06:53:14Z</dcterms:created>
  <dcterms:modified xsi:type="dcterms:W3CDTF">2003-12-19T12:05:58Z</dcterms:modified>
  <cp:category/>
  <cp:version/>
  <cp:contentType/>
  <cp:contentStatus/>
</cp:coreProperties>
</file>